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chartsheets/sheet4.xml" ContentType="application/vnd.openxmlformats-officedocument.spreadsheetml.chart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vereen\Documents\"/>
    </mc:Choice>
  </mc:AlternateContent>
  <bookViews>
    <workbookView xWindow="0" yWindow="0" windowWidth="20490" windowHeight="8535"/>
  </bookViews>
  <sheets>
    <sheet name="Table 4.1" sheetId="1" r:id="rId1"/>
    <sheet name="Fig 1" sheetId="11" r:id="rId2"/>
    <sheet name="Tbl 4.2" sheetId="2" r:id="rId3"/>
    <sheet name="Tbl 4.3" sheetId="3" r:id="rId4"/>
    <sheet name="Fig 2" sheetId="12" r:id="rId5"/>
    <sheet name="Table 3" sheetId="4" state="hidden" r:id="rId6"/>
    <sheet name="Table 4" sheetId="7" state="hidden" r:id="rId7"/>
    <sheet name="Fig 3" sheetId="13" r:id="rId8"/>
    <sheet name="Table 6" sheetId="5" state="hidden" r:id="rId9"/>
    <sheet name="Fig 4" sheetId="14" r:id="rId10"/>
    <sheet name="Table 7" sheetId="6" state="hidden" r:id="rId11"/>
    <sheet name="Property Tax" sheetId="8" r:id="rId12"/>
    <sheet name="Approval" sheetId="9" r:id="rId13"/>
    <sheet name="Table 4.4" sheetId="10" r:id="rId14"/>
  </sheets>
  <calcPr calcId="152511"/>
</workbook>
</file>

<file path=xl/calcChain.xml><?xml version="1.0" encoding="utf-8"?>
<calcChain xmlns="http://schemas.openxmlformats.org/spreadsheetml/2006/main">
  <c r="G6" i="4" l="1"/>
  <c r="F6" i="4" s="1"/>
  <c r="G6" i="2"/>
  <c r="F6" i="2" s="1"/>
  <c r="I33" i="7"/>
  <c r="H33" i="7"/>
  <c r="G33" i="7"/>
  <c r="F33" i="7"/>
  <c r="E33" i="7"/>
  <c r="D33" i="7"/>
  <c r="I32" i="7"/>
  <c r="H32" i="7"/>
  <c r="G32" i="7"/>
  <c r="F32" i="7"/>
  <c r="E32" i="7"/>
  <c r="D32" i="7"/>
  <c r="I31" i="7"/>
  <c r="H31" i="7"/>
  <c r="G31" i="7"/>
  <c r="F31" i="7"/>
  <c r="E31" i="7"/>
  <c r="D31" i="7"/>
  <c r="I30" i="7"/>
  <c r="H30" i="7"/>
  <c r="G30" i="7"/>
  <c r="F30" i="7"/>
  <c r="E30" i="7"/>
  <c r="D30" i="7"/>
  <c r="I29" i="7"/>
  <c r="H29" i="7"/>
  <c r="G29" i="7"/>
  <c r="F29" i="7"/>
  <c r="E29" i="7"/>
  <c r="D29" i="7"/>
  <c r="L25" i="7"/>
  <c r="K25" i="7"/>
  <c r="L24" i="7"/>
  <c r="K24" i="7"/>
  <c r="L23" i="7"/>
  <c r="K23" i="7"/>
  <c r="L22" i="7"/>
  <c r="K22" i="7"/>
  <c r="L21" i="7"/>
  <c r="K21" i="7"/>
  <c r="C21" i="7"/>
  <c r="L20" i="7"/>
  <c r="K20" i="7"/>
  <c r="L19" i="7"/>
  <c r="K19" i="7"/>
  <c r="L18" i="7"/>
  <c r="K18" i="7"/>
  <c r="L17" i="7"/>
  <c r="K17" i="7"/>
  <c r="L16" i="7"/>
  <c r="K16" i="7"/>
  <c r="L15" i="7"/>
  <c r="K15" i="7"/>
  <c r="L14" i="7"/>
  <c r="K14" i="7"/>
  <c r="L13" i="7"/>
  <c r="K13" i="7"/>
  <c r="L12" i="7"/>
  <c r="K12" i="7"/>
  <c r="L11" i="7"/>
  <c r="K11" i="7"/>
  <c r="O10" i="7"/>
  <c r="L10" i="7" s="1"/>
  <c r="N10" i="7"/>
  <c r="K10" i="7" s="1"/>
  <c r="CM3" i="7"/>
  <c r="CT3" i="7" s="1"/>
  <c r="DA3" i="7" s="1"/>
  <c r="DH3" i="7" s="1"/>
  <c r="DO3" i="7" s="1"/>
  <c r="BD3" i="7"/>
  <c r="BK3" i="7" s="1"/>
  <c r="BR3" i="7" s="1"/>
  <c r="BY3" i="7" s="1"/>
  <c r="CF3" i="7" s="1"/>
  <c r="AU3" i="7"/>
  <c r="CD3" i="7"/>
  <c r="DM3" i="7"/>
  <c r="AN3" i="7"/>
  <c r="BW3" i="7" s="1"/>
  <c r="DF3" i="7" s="1"/>
  <c r="AG3" i="7"/>
  <c r="BP3" i="7" s="1"/>
  <c r="CY3" i="7" s="1"/>
  <c r="Z3" i="7"/>
  <c r="BI3" i="7"/>
  <c r="CR3" i="7" s="1"/>
  <c r="U3" i="7"/>
  <c r="AB3" i="7"/>
  <c r="AI3" i="7"/>
  <c r="AP3" i="7" s="1"/>
  <c r="AW3" i="7" s="1"/>
  <c r="S3" i="7"/>
  <c r="BB3" i="7"/>
  <c r="CK3" i="7" s="1"/>
  <c r="K22" i="3"/>
  <c r="L22" i="3"/>
  <c r="K23" i="3"/>
  <c r="L23" i="3"/>
  <c r="K24" i="3"/>
  <c r="L24" i="3"/>
  <c r="K25" i="3"/>
  <c r="L25" i="3"/>
  <c r="L21" i="3"/>
  <c r="K21" i="3"/>
  <c r="K17" i="3"/>
  <c r="L17" i="3"/>
  <c r="K18" i="3"/>
  <c r="L18" i="3"/>
  <c r="K19" i="3"/>
  <c r="L19" i="3"/>
  <c r="K20" i="3"/>
  <c r="L20" i="3"/>
  <c r="L16" i="3"/>
  <c r="K16" i="3"/>
  <c r="K12" i="3"/>
  <c r="L12" i="3"/>
  <c r="K13" i="3"/>
  <c r="L13" i="3"/>
  <c r="K14" i="3"/>
  <c r="L14" i="3"/>
  <c r="K15" i="3"/>
  <c r="L15" i="3"/>
  <c r="L11" i="3"/>
  <c r="K11" i="3"/>
  <c r="I33" i="3"/>
  <c r="H33" i="3"/>
  <c r="G33" i="3"/>
  <c r="F33" i="3"/>
  <c r="E33" i="3"/>
  <c r="D33" i="3"/>
  <c r="I32" i="3"/>
  <c r="H32" i="3"/>
  <c r="G32" i="3"/>
  <c r="F32" i="3"/>
  <c r="E32" i="3"/>
  <c r="D32" i="3"/>
  <c r="I31" i="3"/>
  <c r="H31" i="3"/>
  <c r="G31" i="3"/>
  <c r="F31" i="3"/>
  <c r="E31" i="3"/>
  <c r="D31" i="3"/>
  <c r="I30" i="3"/>
  <c r="H30" i="3"/>
  <c r="G30" i="3"/>
  <c r="F30" i="3"/>
  <c r="E30" i="3"/>
  <c r="D30" i="3"/>
  <c r="I29" i="3"/>
  <c r="H29" i="3"/>
  <c r="G29" i="3"/>
  <c r="F29" i="3"/>
  <c r="E29" i="3"/>
  <c r="D29" i="3"/>
  <c r="C21" i="3"/>
  <c r="CM3" i="3"/>
  <c r="CT3" i="3" s="1"/>
  <c r="DA3" i="3" s="1"/>
  <c r="DH3" i="3"/>
  <c r="DO3" i="3" s="1"/>
  <c r="BD3" i="3"/>
  <c r="BK3" i="3" s="1"/>
  <c r="BR3" i="3"/>
  <c r="BY3" i="3" s="1"/>
  <c r="CF3" i="3" s="1"/>
  <c r="AU3" i="3"/>
  <c r="CD3" i="3"/>
  <c r="DM3" i="3" s="1"/>
  <c r="AN3" i="3"/>
  <c r="BW3" i="3" s="1"/>
  <c r="DF3" i="3"/>
  <c r="AG3" i="3"/>
  <c r="BP3" i="3" s="1"/>
  <c r="CY3" i="3" s="1"/>
  <c r="Z3" i="3"/>
  <c r="BI3" i="3" s="1"/>
  <c r="CR3" i="3" s="1"/>
  <c r="U3" i="3"/>
  <c r="AB3" i="3"/>
  <c r="AI3" i="3" s="1"/>
  <c r="AP3" i="3" s="1"/>
  <c r="AW3" i="3" s="1"/>
  <c r="S3" i="3"/>
  <c r="BB3" i="3" s="1"/>
  <c r="CK3" i="3" s="1"/>
  <c r="O10" i="3"/>
  <c r="L10" i="3" s="1"/>
  <c r="N10" i="3"/>
  <c r="K10" i="3" s="1"/>
  <c r="E17" i="10"/>
  <c r="F17" i="10"/>
  <c r="E34" i="10"/>
  <c r="C34" i="10"/>
  <c r="G34" i="10" s="1"/>
  <c r="E30" i="10"/>
  <c r="G30" i="10" s="1"/>
  <c r="C30" i="10"/>
  <c r="E29" i="10"/>
  <c r="C29" i="10"/>
  <c r="E28" i="10"/>
  <c r="C28" i="10"/>
  <c r="G20" i="10"/>
  <c r="C17" i="10"/>
  <c r="G17" i="10"/>
  <c r="G16" i="10"/>
  <c r="G15" i="10"/>
  <c r="F15" i="10"/>
  <c r="D15" i="10"/>
  <c r="G14" i="10"/>
  <c r="L7" i="5"/>
  <c r="C29" i="4"/>
  <c r="C30" i="4"/>
  <c r="C31" i="4" s="1"/>
  <c r="D7" i="4"/>
  <c r="E7" i="4"/>
  <c r="L7" i="4" s="1"/>
  <c r="M7" i="4"/>
  <c r="D7" i="6"/>
  <c r="D7" i="5"/>
  <c r="E7" i="5" s="1"/>
  <c r="M7" i="5" s="1"/>
  <c r="F14" i="10"/>
  <c r="D18" i="10"/>
  <c r="C31" i="10"/>
  <c r="D14" i="10"/>
  <c r="D16" i="10"/>
  <c r="D17" i="10"/>
  <c r="H7" i="4"/>
  <c r="D30" i="10"/>
  <c r="D7" i="2"/>
  <c r="E7" i="2" s="1"/>
  <c r="P5" i="4"/>
  <c r="P6" i="2"/>
  <c r="P6" i="6"/>
  <c r="P5" i="2"/>
  <c r="P6" i="4"/>
  <c r="P6" i="5"/>
  <c r="N1" i="3"/>
  <c r="N1" i="7"/>
  <c r="M7" i="2" l="1"/>
  <c r="L7" i="2"/>
  <c r="H7" i="2"/>
  <c r="D31" i="10"/>
  <c r="D32" i="10"/>
  <c r="D29" i="10"/>
  <c r="E7" i="6"/>
  <c r="F7" i="6"/>
  <c r="G28" i="10"/>
  <c r="D28" i="10"/>
  <c r="G29" i="10"/>
  <c r="E31" i="10"/>
  <c r="H7" i="5"/>
  <c r="F7" i="5"/>
  <c r="F18" i="10"/>
  <c r="F16" i="10"/>
  <c r="O1" i="7"/>
  <c r="O1" i="3"/>
  <c r="F31" i="10" l="1"/>
  <c r="F28" i="10"/>
  <c r="F32" i="10"/>
  <c r="G31" i="10"/>
  <c r="F29" i="10"/>
  <c r="F30" i="10"/>
  <c r="L7" i="6"/>
  <c r="H7" i="6"/>
  <c r="M7" i="6"/>
  <c r="P1" i="3"/>
  <c r="P1" i="7"/>
  <c r="DK33" i="7"/>
  <c r="AS10" i="7"/>
  <c r="AL9" i="7"/>
  <c r="Q26" i="7"/>
  <c r="X20" i="7"/>
  <c r="P13" i="7"/>
  <c r="Q6" i="7"/>
  <c r="BN22" i="7"/>
  <c r="X17" i="7"/>
  <c r="CP10" i="7"/>
  <c r="BU7" i="7"/>
  <c r="DK10" i="7"/>
  <c r="Q18" i="7"/>
  <c r="DD28" i="7"/>
  <c r="BG14" i="7"/>
  <c r="P14" i="3"/>
  <c r="X19" i="3"/>
  <c r="AL11" i="3"/>
  <c r="AS15" i="3"/>
  <c r="BG7" i="3"/>
  <c r="BN11" i="3"/>
  <c r="CI33" i="7"/>
  <c r="CI32" i="7"/>
  <c r="CI31" i="7"/>
  <c r="CI30" i="7"/>
  <c r="CI29" i="7"/>
  <c r="CI28" i="7"/>
  <c r="CI27" i="7"/>
  <c r="CI26" i="7"/>
  <c r="CI25" i="7"/>
  <c r="CI24" i="7"/>
  <c r="CI23" i="7"/>
  <c r="CI22" i="7"/>
  <c r="CI21" i="7"/>
  <c r="CI20" i="7"/>
  <c r="CI19" i="7"/>
  <c r="CI18" i="7"/>
  <c r="CI17" i="7"/>
  <c r="CI16" i="7"/>
  <c r="CI15" i="7"/>
  <c r="Q33" i="7"/>
  <c r="Q32" i="7"/>
  <c r="AL33" i="7"/>
  <c r="AL32" i="7"/>
  <c r="AL31" i="7"/>
  <c r="AL30" i="7"/>
  <c r="AL29" i="7"/>
  <c r="AL28" i="7"/>
  <c r="AL27" i="7"/>
  <c r="AL26" i="7"/>
  <c r="AL25" i="7"/>
  <c r="DD33" i="7"/>
  <c r="CW30" i="7"/>
  <c r="CW28" i="7"/>
  <c r="CW26" i="7"/>
  <c r="CW24" i="7"/>
  <c r="AS23" i="7"/>
  <c r="P22" i="7"/>
  <c r="CB20" i="7"/>
  <c r="AS19" i="7"/>
  <c r="P18" i="7"/>
  <c r="CB16" i="7"/>
  <c r="AZ15" i="7"/>
  <c r="AZ14" i="7"/>
  <c r="AZ13" i="7"/>
  <c r="AZ12" i="7"/>
  <c r="AZ11" i="7"/>
  <c r="AZ10" i="7"/>
  <c r="BG9" i="7"/>
  <c r="BG8" i="7"/>
  <c r="BG7" i="7"/>
  <c r="BG6" i="7"/>
  <c r="CB32" i="7"/>
  <c r="X30" i="7"/>
  <c r="X28" i="7"/>
  <c r="X26" i="7"/>
  <c r="AL24" i="7"/>
  <c r="DD22" i="7"/>
  <c r="BU21" i="7"/>
  <c r="AL20" i="7"/>
  <c r="DD18" i="7"/>
  <c r="BU17" i="7"/>
  <c r="AL16" i="7"/>
  <c r="Q15" i="7"/>
  <c r="Q14" i="7"/>
  <c r="Q13" i="7"/>
  <c r="Q12" i="7"/>
  <c r="Q11" i="7"/>
  <c r="Q10" i="7"/>
  <c r="X9" i="7"/>
  <c r="AZ29" i="7"/>
  <c r="AZ25" i="7"/>
  <c r="AZ22" i="7"/>
  <c r="CP19" i="7"/>
  <c r="Q17" i="7"/>
  <c r="CI14" i="7"/>
  <c r="CI12" i="7"/>
  <c r="CI10" i="7"/>
  <c r="CW8" i="7"/>
  <c r="BN7" i="7"/>
  <c r="X6" i="7"/>
  <c r="Q29" i="7"/>
  <c r="Q25" i="7"/>
  <c r="X22" i="7"/>
  <c r="BN19" i="7"/>
  <c r="CW16" i="7"/>
  <c r="BN14" i="7"/>
  <c r="BN12" i="7"/>
  <c r="BN10" i="7"/>
  <c r="AZ8" i="7"/>
  <c r="Q7" i="7"/>
  <c r="AZ33" i="7"/>
  <c r="BU28" i="7"/>
  <c r="BU24" i="7"/>
  <c r="CW21" i="7"/>
  <c r="X19" i="7"/>
  <c r="BN16" i="7"/>
  <c r="AL14" i="7"/>
  <c r="AL12" i="7"/>
  <c r="AL10" i="7"/>
  <c r="BU8" i="7"/>
  <c r="AL7" i="7"/>
  <c r="DD29" i="7"/>
  <c r="AZ17" i="7"/>
  <c r="P9" i="7"/>
  <c r="DD26" i="7"/>
  <c r="BG15" i="7"/>
  <c r="P8" i="7"/>
  <c r="Q16" i="7"/>
  <c r="Q22" i="7"/>
  <c r="Q24" i="7"/>
  <c r="CP18" i="7"/>
  <c r="AS7" i="7"/>
  <c r="P26" i="3"/>
  <c r="P10" i="3"/>
  <c r="Q21" i="3"/>
  <c r="X7" i="3"/>
  <c r="X23" i="3"/>
  <c r="AE11" i="3"/>
  <c r="AE27" i="3"/>
  <c r="AL15" i="3"/>
  <c r="AL31" i="3"/>
  <c r="AS19" i="3"/>
  <c r="AZ7" i="3"/>
  <c r="AZ23" i="3"/>
  <c r="BG11" i="3"/>
  <c r="BG27" i="3"/>
  <c r="BN15" i="3"/>
  <c r="BN31" i="3"/>
  <c r="BU19" i="3"/>
  <c r="CB7" i="3"/>
  <c r="CB23" i="3"/>
  <c r="CI11" i="3"/>
  <c r="CI27" i="3"/>
  <c r="CP15" i="3"/>
  <c r="CP31" i="3"/>
  <c r="CW19" i="3"/>
  <c r="DD7" i="3"/>
  <c r="DD23" i="3"/>
  <c r="DK11" i="3"/>
  <c r="P25" i="3"/>
  <c r="P9" i="3"/>
  <c r="Q20" i="3"/>
  <c r="X8" i="3"/>
  <c r="X24" i="3"/>
  <c r="AE12" i="3"/>
  <c r="AE28" i="3"/>
  <c r="AL16" i="3"/>
  <c r="AL32" i="3"/>
  <c r="AS20" i="3"/>
  <c r="AZ8" i="3"/>
  <c r="AZ24" i="3"/>
  <c r="BG12" i="3"/>
  <c r="BG28" i="3"/>
  <c r="BN16" i="3"/>
  <c r="BN32" i="3"/>
  <c r="BU20" i="3"/>
  <c r="CB8" i="3"/>
  <c r="CB24" i="3"/>
  <c r="CI12" i="3"/>
  <c r="CI28" i="3"/>
  <c r="CP16" i="3"/>
  <c r="CP32" i="3"/>
  <c r="CW20" i="3"/>
  <c r="DD8" i="3"/>
  <c r="DD24" i="3"/>
  <c r="DK12" i="3"/>
  <c r="P12" i="3"/>
  <c r="Q7" i="3"/>
  <c r="AE9" i="3"/>
  <c r="AL13" i="3"/>
  <c r="AS17" i="3"/>
  <c r="AZ21" i="3"/>
  <c r="BG25" i="3"/>
  <c r="BN29" i="3"/>
  <c r="BU33" i="3"/>
  <c r="CI9" i="3"/>
  <c r="CP13" i="3"/>
  <c r="CW17" i="3"/>
  <c r="DD21" i="3"/>
  <c r="DK21" i="3"/>
  <c r="P6" i="3"/>
  <c r="P7" i="3"/>
  <c r="X10" i="3"/>
  <c r="AE14" i="3"/>
  <c r="AL18" i="3"/>
  <c r="AS22" i="3"/>
  <c r="AZ26" i="3"/>
  <c r="BG30" i="3"/>
  <c r="BU6" i="3"/>
  <c r="CB10" i="3"/>
  <c r="CI14" i="3"/>
  <c r="CP18" i="3"/>
  <c r="CW22" i="3"/>
  <c r="DD26" i="3"/>
  <c r="DK24" i="3"/>
  <c r="P11" i="3"/>
  <c r="AE10" i="3"/>
  <c r="AS18" i="3"/>
  <c r="Q27" i="3"/>
  <c r="AE21" i="3"/>
  <c r="AS29" i="3"/>
  <c r="BN9" i="3"/>
  <c r="CB17" i="3"/>
  <c r="CP25" i="3"/>
  <c r="DD33" i="3"/>
  <c r="P19" i="3"/>
  <c r="AS10" i="3"/>
  <c r="BN22" i="3"/>
  <c r="CI26" i="3"/>
  <c r="DD25" i="3"/>
  <c r="X14" i="3"/>
  <c r="AZ25" i="3"/>
  <c r="BU26" i="3"/>
  <c r="CP30" i="3"/>
  <c r="DK23" i="3"/>
  <c r="AE29" i="3"/>
  <c r="BG26" i="3"/>
  <c r="CB25" i="3"/>
  <c r="CW26" i="3"/>
  <c r="AL17" i="3"/>
  <c r="P8" i="3"/>
  <c r="DD30" i="3"/>
  <c r="CW18" i="3"/>
  <c r="DK22" i="3"/>
  <c r="X16" i="7"/>
  <c r="DD25" i="7"/>
  <c r="CB7" i="7"/>
  <c r="BG13" i="7"/>
  <c r="DK11" i="7"/>
  <c r="CP16" i="7"/>
  <c r="P10" i="7"/>
  <c r="BG10" i="7"/>
  <c r="Q33" i="3"/>
  <c r="Q17" i="3"/>
  <c r="X11" i="3"/>
  <c r="X27" i="3"/>
  <c r="AE15" i="3"/>
  <c r="AL19" i="3"/>
  <c r="AS7" i="3"/>
  <c r="AS23" i="3"/>
  <c r="AZ11" i="3"/>
  <c r="DK31" i="7"/>
  <c r="DK29" i="7"/>
  <c r="DK21" i="7"/>
  <c r="AS31" i="7"/>
  <c r="BG33" i="7"/>
  <c r="BG32" i="7"/>
  <c r="BG31" i="7"/>
  <c r="BG30" i="7"/>
  <c r="BG29" i="7"/>
  <c r="BG28" i="7"/>
  <c r="BG27" i="7"/>
  <c r="BG26" i="7"/>
  <c r="BG25" i="7"/>
  <c r="BG24" i="7"/>
  <c r="BG23" i="7"/>
  <c r="BG22" i="7"/>
  <c r="BG21" i="7"/>
  <c r="BG20" i="7"/>
  <c r="BG19" i="7"/>
  <c r="BG18" i="7"/>
  <c r="BG17" i="7"/>
  <c r="BG16" i="7"/>
  <c r="CW33" i="7"/>
  <c r="CW32" i="7"/>
  <c r="CW31" i="7"/>
  <c r="P33" i="7"/>
  <c r="P32" i="7"/>
  <c r="P31" i="7"/>
  <c r="P30" i="7"/>
  <c r="P29" i="7"/>
  <c r="P28" i="7"/>
  <c r="P27" i="7"/>
  <c r="P26" i="7"/>
  <c r="P25" i="7"/>
  <c r="DD32" i="7"/>
  <c r="AS30" i="7"/>
  <c r="AS28" i="7"/>
  <c r="AS26" i="7"/>
  <c r="AS24" i="7"/>
  <c r="P23" i="7"/>
  <c r="CB21" i="7"/>
  <c r="AS20" i="7"/>
  <c r="P19" i="7"/>
  <c r="CB17" i="7"/>
  <c r="AS16" i="7"/>
  <c r="X15" i="7"/>
  <c r="X14" i="7"/>
  <c r="X13" i="7"/>
  <c r="X12" i="7"/>
  <c r="X11" i="7"/>
  <c r="X10" i="7"/>
  <c r="AE9" i="7"/>
  <c r="AE8" i="7"/>
  <c r="AE7" i="7"/>
  <c r="AE6" i="7"/>
  <c r="CB31" i="7"/>
  <c r="CB29" i="7"/>
  <c r="CB27" i="7"/>
  <c r="CB25" i="7"/>
  <c r="DD23" i="7"/>
  <c r="BU22" i="7"/>
  <c r="AL21" i="7"/>
  <c r="DD19" i="7"/>
  <c r="BU18" i="7"/>
  <c r="AL17" i="7"/>
  <c r="DD15" i="7"/>
  <c r="CW14" i="7"/>
  <c r="CW13" i="7"/>
  <c r="CW12" i="7"/>
  <c r="CW11" i="7"/>
  <c r="CW10" i="7"/>
  <c r="DD9" i="7"/>
  <c r="X33" i="7"/>
  <c r="AZ28" i="7"/>
  <c r="AZ24" i="7"/>
  <c r="CP21" i="7"/>
  <c r="Q19" i="7"/>
  <c r="AZ16" i="7"/>
  <c r="AE14" i="7"/>
  <c r="AE12" i="7"/>
  <c r="AE10" i="7"/>
  <c r="BN8" i="7"/>
  <c r="X7" i="7"/>
  <c r="AZ32" i="7"/>
  <c r="Q28" i="7"/>
  <c r="X24" i="7"/>
  <c r="BN21" i="7"/>
  <c r="CW18" i="7"/>
  <c r="P14" i="7"/>
  <c r="P12" i="7"/>
  <c r="BU9" i="7"/>
  <c r="Q8" i="7"/>
  <c r="CP6" i="7"/>
  <c r="BU31" i="7"/>
  <c r="BU27" i="7"/>
  <c r="CW23" i="7"/>
  <c r="X21" i="7"/>
  <c r="BN18" i="7"/>
  <c r="CW15" i="7"/>
  <c r="CP13" i="7"/>
  <c r="CP11" i="7"/>
  <c r="CW9" i="7"/>
  <c r="AL8" i="7"/>
  <c r="DD6" i="7"/>
  <c r="DK14" i="7"/>
  <c r="AZ23" i="7"/>
  <c r="CB6" i="7"/>
  <c r="DK13" i="7"/>
  <c r="P22" i="3"/>
  <c r="AE31" i="3"/>
  <c r="AZ27" i="3"/>
  <c r="BG15" i="3"/>
  <c r="BG31" i="3"/>
  <c r="BN19" i="3"/>
  <c r="BU7" i="3"/>
  <c r="BU23" i="3"/>
  <c r="CB11" i="3"/>
  <c r="CB27" i="3"/>
  <c r="CI15" i="3"/>
  <c r="CI31" i="3"/>
  <c r="CP19" i="3"/>
  <c r="CW7" i="3"/>
  <c r="CW23" i="3"/>
  <c r="DD11" i="3"/>
  <c r="DD27" i="3"/>
  <c r="DK15" i="3"/>
  <c r="P21" i="3"/>
  <c r="Q32" i="3"/>
  <c r="Q16" i="3"/>
  <c r="X12" i="3"/>
  <c r="X28" i="3"/>
  <c r="AE16" i="3"/>
  <c r="AE32" i="3"/>
  <c r="AL20" i="3"/>
  <c r="AS8" i="3"/>
  <c r="AS24" i="3"/>
  <c r="AZ12" i="3"/>
  <c r="AZ28" i="3"/>
  <c r="BG16" i="3"/>
  <c r="BG32" i="3"/>
  <c r="BN20" i="3"/>
  <c r="BU8" i="3"/>
  <c r="BU24" i="3"/>
  <c r="CB12" i="3"/>
  <c r="CB28" i="3"/>
  <c r="CI16" i="3"/>
  <c r="CI32" i="3"/>
  <c r="CP20" i="3"/>
  <c r="CW8" i="3"/>
  <c r="CW24" i="3"/>
  <c r="DD12" i="3"/>
  <c r="DD28" i="3"/>
  <c r="DK16" i="3"/>
  <c r="Q31" i="3"/>
  <c r="X13" i="3"/>
  <c r="AE17" i="3"/>
  <c r="AL21" i="3"/>
  <c r="AS25" i="3"/>
  <c r="AZ29" i="3"/>
  <c r="BG33" i="3"/>
  <c r="BU9" i="3"/>
  <c r="CB13" i="3"/>
  <c r="CI17" i="3"/>
  <c r="CP21" i="3"/>
  <c r="CW25" i="3"/>
  <c r="DD29" i="3"/>
  <c r="DK25" i="3"/>
  <c r="P31" i="3"/>
  <c r="Q26" i="3"/>
  <c r="X18" i="3"/>
  <c r="AE22" i="3"/>
  <c r="AL26" i="3"/>
  <c r="AS30" i="3"/>
  <c r="BG6" i="3"/>
  <c r="BN10" i="3"/>
  <c r="BU14" i="3"/>
  <c r="CB18" i="3"/>
  <c r="CI22" i="3"/>
  <c r="CP26" i="3"/>
  <c r="CW30" i="3"/>
  <c r="DK6" i="3"/>
  <c r="DK28" i="3"/>
  <c r="Q22" i="3"/>
  <c r="AE26" i="3"/>
  <c r="AZ6" i="3"/>
  <c r="Q11" i="3"/>
  <c r="AL9" i="3"/>
  <c r="AZ17" i="3"/>
  <c r="BN25" i="3"/>
  <c r="CB33" i="3"/>
  <c r="CW13" i="3"/>
  <c r="DK19" i="3"/>
  <c r="Q14" i="3"/>
  <c r="AZ14" i="3"/>
  <c r="BU18" i="3"/>
  <c r="CP17" i="3"/>
  <c r="DK18" i="3"/>
  <c r="AE18" i="3"/>
  <c r="BG18" i="3"/>
  <c r="CB22" i="3"/>
  <c r="CW21" i="3"/>
  <c r="P24" i="3"/>
  <c r="AL33" i="3"/>
  <c r="BN17" i="3"/>
  <c r="CI18" i="3"/>
  <c r="DD22" i="3"/>
  <c r="BN6" i="3"/>
  <c r="AS21" i="3"/>
  <c r="AE13" i="3"/>
  <c r="DK31" i="3"/>
  <c r="BU21" i="3"/>
  <c r="AS27" i="3"/>
  <c r="BN8" i="3"/>
  <c r="BU28" i="3"/>
  <c r="CB32" i="3"/>
  <c r="CP8" i="3"/>
  <c r="CP24" i="3"/>
  <c r="CW28" i="3"/>
  <c r="DD16" i="3"/>
  <c r="P28" i="3"/>
  <c r="X21" i="3"/>
  <c r="AL29" i="3"/>
  <c r="AS33" i="3"/>
  <c r="BN13" i="3"/>
  <c r="BU17" i="3"/>
  <c r="CI25" i="3"/>
  <c r="CP29" i="3"/>
  <c r="DK9" i="3"/>
  <c r="P23" i="3"/>
  <c r="Q18" i="3"/>
  <c r="AE30" i="3"/>
  <c r="AZ10" i="3"/>
  <c r="BN18" i="3"/>
  <c r="BU22" i="3"/>
  <c r="CI30" i="3"/>
  <c r="DD10" i="3"/>
  <c r="AS33" i="7"/>
  <c r="AS11" i="7"/>
  <c r="Q23" i="7"/>
  <c r="CP17" i="7"/>
  <c r="AE13" i="7"/>
  <c r="CW7" i="7"/>
  <c r="Q30" i="7"/>
  <c r="BN17" i="7"/>
  <c r="P11" i="7"/>
  <c r="AZ7" i="7"/>
  <c r="BU29" i="7"/>
  <c r="CW19" i="7"/>
  <c r="CP12" i="7"/>
  <c r="AL6" i="7"/>
  <c r="DD30" i="7"/>
  <c r="BN9" i="7"/>
  <c r="CB8" i="7"/>
  <c r="P30" i="3"/>
  <c r="Q9" i="3"/>
  <c r="AE7" i="3"/>
  <c r="AL27" i="3"/>
  <c r="AZ19" i="3"/>
  <c r="BG23" i="3"/>
  <c r="AE33" i="7"/>
  <c r="AE32" i="7"/>
  <c r="AE31" i="7"/>
  <c r="AE30" i="7"/>
  <c r="AE29" i="7"/>
  <c r="AE28" i="7"/>
  <c r="AE27" i="7"/>
  <c r="AE26" i="7"/>
  <c r="AE25" i="7"/>
  <c r="AE24" i="7"/>
  <c r="AE23" i="7"/>
  <c r="AE22" i="7"/>
  <c r="AE21" i="7"/>
  <c r="AE20" i="7"/>
  <c r="AE19" i="7"/>
  <c r="AE18" i="7"/>
  <c r="AE17" i="7"/>
  <c r="AE16" i="7"/>
  <c r="BU33" i="7"/>
  <c r="BU32" i="7"/>
  <c r="CP33" i="7"/>
  <c r="CP32" i="7"/>
  <c r="CP31" i="7"/>
  <c r="CP30" i="7"/>
  <c r="CP29" i="7"/>
  <c r="CP28" i="7"/>
  <c r="CP27" i="7"/>
  <c r="CP26" i="7"/>
  <c r="CP25" i="7"/>
  <c r="CP24" i="7"/>
  <c r="DD31" i="7"/>
  <c r="CW29" i="7"/>
  <c r="CW27" i="7"/>
  <c r="CW25" i="7"/>
  <c r="P24" i="7"/>
  <c r="CB22" i="7"/>
  <c r="AS21" i="7"/>
  <c r="P20" i="7"/>
  <c r="CB18" i="7"/>
  <c r="AS17" i="7"/>
  <c r="P16" i="7"/>
  <c r="DD14" i="7"/>
  <c r="DD13" i="7"/>
  <c r="DD12" i="7"/>
  <c r="DD11" i="7"/>
  <c r="DD10" i="7"/>
  <c r="DK9" i="7"/>
  <c r="DK8" i="7"/>
  <c r="DK7" i="7"/>
  <c r="DK6" i="7"/>
  <c r="P6" i="7"/>
  <c r="X31" i="7"/>
  <c r="X29" i="7"/>
  <c r="X27" i="7"/>
  <c r="X25" i="7"/>
  <c r="BU23" i="7"/>
  <c r="AL22" i="7"/>
  <c r="DD20" i="7"/>
  <c r="BU19" i="7"/>
  <c r="AL18" i="7"/>
  <c r="DD16" i="7"/>
  <c r="BU15" i="7"/>
  <c r="BU14" i="7"/>
  <c r="BU13" i="7"/>
  <c r="BU12" i="7"/>
  <c r="BU11" i="7"/>
  <c r="BU10" i="7"/>
  <c r="CB9" i="7"/>
  <c r="AZ31" i="7"/>
  <c r="AZ27" i="7"/>
  <c r="CP23" i="7"/>
  <c r="Q21" i="7"/>
  <c r="AZ18" i="7"/>
  <c r="CP15" i="7"/>
  <c r="CI13" i="7"/>
  <c r="CI11" i="7"/>
  <c r="CP9" i="7"/>
  <c r="X8" i="7"/>
  <c r="CW6" i="7"/>
  <c r="Q31" i="7"/>
  <c r="Q27" i="7"/>
  <c r="BN23" i="7"/>
  <c r="CW20" i="7"/>
  <c r="X18" i="7"/>
  <c r="BN15" i="7"/>
  <c r="BN13" i="7"/>
  <c r="BN11" i="7"/>
  <c r="Q9" i="7"/>
  <c r="CP7" i="7"/>
  <c r="AZ6" i="7"/>
  <c r="BU30" i="7"/>
  <c r="BU26" i="7"/>
  <c r="X23" i="7"/>
  <c r="BN20" i="7"/>
  <c r="CW17" i="7"/>
  <c r="AL15" i="7"/>
  <c r="AL13" i="7"/>
  <c r="AL11" i="7"/>
  <c r="AS9" i="7"/>
  <c r="DD7" i="7"/>
  <c r="BU6" i="7"/>
  <c r="CP22" i="7"/>
  <c r="DK12" i="7"/>
  <c r="AS6" i="7"/>
  <c r="CP20" i="7"/>
  <c r="BG11" i="7"/>
  <c r="DD27" i="7"/>
  <c r="AS8" i="7"/>
  <c r="BG12" i="7"/>
  <c r="P7" i="7"/>
  <c r="DD24" i="7"/>
  <c r="AZ19" i="7"/>
  <c r="P18" i="3"/>
  <c r="Q29" i="3"/>
  <c r="Q13" i="3"/>
  <c r="X15" i="3"/>
  <c r="X31" i="3"/>
  <c r="AE19" i="3"/>
  <c r="AL7" i="3"/>
  <c r="AL23" i="3"/>
  <c r="AS11" i="3"/>
  <c r="AZ15" i="3"/>
  <c r="AZ31" i="3"/>
  <c r="BG19" i="3"/>
  <c r="BN7" i="3"/>
  <c r="BN23" i="3"/>
  <c r="BU11" i="3"/>
  <c r="BU27" i="3"/>
  <c r="CB15" i="3"/>
  <c r="CB31" i="3"/>
  <c r="CI19" i="3"/>
  <c r="CP7" i="3"/>
  <c r="CP23" i="3"/>
  <c r="CW11" i="3"/>
  <c r="CW27" i="3"/>
  <c r="DD15" i="3"/>
  <c r="DD31" i="3"/>
  <c r="P33" i="3"/>
  <c r="P17" i="3"/>
  <c r="Q28" i="3"/>
  <c r="Q12" i="3"/>
  <c r="X16" i="3"/>
  <c r="X32" i="3"/>
  <c r="AE20" i="3"/>
  <c r="AL8" i="3"/>
  <c r="AL24" i="3"/>
  <c r="AS12" i="3"/>
  <c r="AS28" i="3"/>
  <c r="AZ16" i="3"/>
  <c r="AZ32" i="3"/>
  <c r="BG20" i="3"/>
  <c r="BN24" i="3"/>
  <c r="BU12" i="3"/>
  <c r="CB16" i="3"/>
  <c r="CI20" i="3"/>
  <c r="CW12" i="3"/>
  <c r="DD32" i="3"/>
  <c r="Q23" i="3"/>
  <c r="AE25" i="3"/>
  <c r="BG9" i="3"/>
  <c r="CB21" i="3"/>
  <c r="CW33" i="3"/>
  <c r="DK29" i="3"/>
  <c r="X26" i="3"/>
  <c r="AS6" i="3"/>
  <c r="BG14" i="3"/>
  <c r="CB26" i="3"/>
  <c r="CW6" i="3"/>
  <c r="DK14" i="3"/>
  <c r="DK32" i="3"/>
  <c r="X6" i="3"/>
  <c r="AL14" i="3"/>
  <c r="P32" i="3"/>
  <c r="X17" i="3"/>
  <c r="AL25" i="3"/>
  <c r="AZ33" i="3"/>
  <c r="BU13" i="3"/>
  <c r="CI21" i="3"/>
  <c r="CW29" i="3"/>
  <c r="DK27" i="3"/>
  <c r="X30" i="3"/>
  <c r="BG10" i="3"/>
  <c r="CB9" i="3"/>
  <c r="CW10" i="3"/>
  <c r="DK30" i="3"/>
  <c r="AL22" i="3"/>
  <c r="BN14" i="3"/>
  <c r="CI13" i="3"/>
  <c r="DD14" i="3"/>
  <c r="Q19" i="3"/>
  <c r="AZ9" i="3"/>
  <c r="BU10" i="3"/>
  <c r="CP14" i="3"/>
  <c r="DK13" i="3"/>
  <c r="CI10" i="3"/>
  <c r="BN30" i="3"/>
  <c r="BG13" i="3"/>
  <c r="CP22" i="3"/>
  <c r="AZ22" i="3"/>
  <c r="DK32" i="7"/>
  <c r="DK30" i="7"/>
  <c r="DK28" i="7"/>
  <c r="DK27" i="7"/>
  <c r="DK26" i="7"/>
  <c r="DK25" i="7"/>
  <c r="DK24" i="7"/>
  <c r="DK23" i="7"/>
  <c r="DK22" i="7"/>
  <c r="DK20" i="7"/>
  <c r="DK19" i="7"/>
  <c r="DK18" i="7"/>
  <c r="DK17" i="7"/>
  <c r="DK16" i="7"/>
  <c r="DK15" i="7"/>
  <c r="AS32" i="7"/>
  <c r="BN33" i="7"/>
  <c r="BN32" i="7"/>
  <c r="BN31" i="7"/>
  <c r="BN30" i="7"/>
  <c r="BN29" i="7"/>
  <c r="BN28" i="7"/>
  <c r="BN27" i="7"/>
  <c r="BN26" i="7"/>
  <c r="BN25" i="7"/>
  <c r="BN24" i="7"/>
  <c r="AS29" i="7"/>
  <c r="AS27" i="7"/>
  <c r="AS25" i="7"/>
  <c r="CB23" i="7"/>
  <c r="AS22" i="7"/>
  <c r="P21" i="7"/>
  <c r="CB19" i="7"/>
  <c r="AS18" i="7"/>
  <c r="P17" i="7"/>
  <c r="CB15" i="7"/>
  <c r="CB14" i="7"/>
  <c r="CB13" i="7"/>
  <c r="CB12" i="7"/>
  <c r="CB11" i="7"/>
  <c r="CB10" i="7"/>
  <c r="CI9" i="7"/>
  <c r="CI8" i="7"/>
  <c r="CI7" i="7"/>
  <c r="CI6" i="7"/>
  <c r="CB33" i="7"/>
  <c r="CB30" i="7"/>
  <c r="CB28" i="7"/>
  <c r="CB26" i="7"/>
  <c r="CB24" i="7"/>
  <c r="AL23" i="7"/>
  <c r="DD21" i="7"/>
  <c r="BU20" i="7"/>
  <c r="AL19" i="7"/>
  <c r="DD17" i="7"/>
  <c r="BU16" i="7"/>
  <c r="AS15" i="7"/>
  <c r="AS14" i="7"/>
  <c r="AS13" i="7"/>
  <c r="AS12" i="7"/>
  <c r="AZ9" i="7"/>
  <c r="AZ30" i="7"/>
  <c r="AZ26" i="7"/>
  <c r="AZ20" i="7"/>
  <c r="AE15" i="7"/>
  <c r="AE11" i="7"/>
  <c r="BN6" i="7"/>
  <c r="CW22" i="7"/>
  <c r="P15" i="7"/>
  <c r="CP8" i="7"/>
  <c r="BU25" i="7"/>
  <c r="CP14" i="7"/>
  <c r="DD8" i="7"/>
  <c r="Q20" i="7"/>
  <c r="AZ21" i="7"/>
  <c r="X32" i="7"/>
  <c r="Q25" i="3"/>
  <c r="AE23" i="3"/>
  <c r="AS31" i="3"/>
  <c r="BN27" i="3"/>
  <c r="BU15" i="3"/>
  <c r="CI23" i="3"/>
  <c r="CW31" i="3"/>
  <c r="P13" i="3"/>
  <c r="AE8" i="3"/>
  <c r="AS16" i="3"/>
  <c r="BG24" i="3"/>
  <c r="BU32" i="3"/>
  <c r="CP12" i="3"/>
  <c r="DD20" i="3"/>
  <c r="X29" i="3"/>
  <c r="BG17" i="3"/>
  <c r="CI33" i="3"/>
  <c r="DK33" i="3"/>
  <c r="AL10" i="3"/>
  <c r="BN26" i="3"/>
  <c r="CW14" i="3"/>
  <c r="X22" i="3"/>
  <c r="AS13" i="3"/>
  <c r="DD17" i="3"/>
  <c r="CB30" i="3"/>
  <c r="BN33" i="3"/>
  <c r="AZ30" i="3"/>
  <c r="DD9" i="3"/>
  <c r="BU31" i="3"/>
  <c r="CP11" i="3"/>
  <c r="Q24" i="3"/>
  <c r="AE24" i="3"/>
  <c r="BN12" i="3"/>
  <c r="CP28" i="3"/>
  <c r="AE33" i="3"/>
  <c r="CW9" i="3"/>
  <c r="AS14" i="3"/>
  <c r="DD18" i="3"/>
  <c r="BG21" i="3"/>
  <c r="Q6" i="3"/>
  <c r="CP6" i="3"/>
  <c r="CI29" i="3"/>
  <c r="CP27" i="3"/>
  <c r="Q8" i="3"/>
  <c r="AZ20" i="3"/>
  <c r="CI8" i="3"/>
  <c r="P20" i="3"/>
  <c r="BU25" i="3"/>
  <c r="Q10" i="3"/>
  <c r="CI6" i="3"/>
  <c r="DK20" i="3"/>
  <c r="BU29" i="3"/>
  <c r="Q30" i="3"/>
  <c r="CP33" i="3"/>
  <c r="CI7" i="3"/>
  <c r="CW15" i="3"/>
  <c r="P29" i="3"/>
  <c r="X20" i="3"/>
  <c r="AL28" i="3"/>
  <c r="BG8" i="3"/>
  <c r="BU16" i="3"/>
  <c r="CI24" i="3"/>
  <c r="CW32" i="3"/>
  <c r="Q15" i="3"/>
  <c r="AZ13" i="3"/>
  <c r="CB29" i="3"/>
  <c r="DK17" i="3"/>
  <c r="AE6" i="3"/>
  <c r="BG22" i="3"/>
  <c r="CP10" i="3"/>
  <c r="P27" i="3"/>
  <c r="X33" i="3"/>
  <c r="CP9" i="3"/>
  <c r="BG29" i="3"/>
  <c r="AS26" i="3"/>
  <c r="X25" i="3"/>
  <c r="DK26" i="3"/>
  <c r="X9" i="3"/>
  <c r="DD19" i="3"/>
  <c r="AS32" i="3"/>
  <c r="CB20" i="3"/>
  <c r="DK8" i="3"/>
  <c r="BN21" i="3"/>
  <c r="P15" i="3"/>
  <c r="BU30" i="3"/>
  <c r="AL30" i="3"/>
  <c r="DD6" i="3"/>
  <c r="CB6" i="3"/>
  <c r="CB19" i="3"/>
  <c r="DK7" i="3"/>
  <c r="AL12" i="3"/>
  <c r="BN28" i="3"/>
  <c r="CW16" i="3"/>
  <c r="AS9" i="3"/>
  <c r="DD13" i="3"/>
  <c r="AZ18" i="3"/>
  <c r="P16" i="3"/>
  <c r="AL6" i="3"/>
  <c r="DK10" i="3"/>
  <c r="CB14" i="3"/>
  <c r="C18" i="7"/>
  <c r="C17" i="7"/>
  <c r="C18" i="3"/>
  <c r="C17" i="3"/>
  <c r="C19" i="3" l="1"/>
  <c r="C20" i="3" s="1"/>
  <c r="C19" i="7"/>
  <c r="C20" i="7" s="1"/>
  <c r="DA5" i="7" l="1"/>
  <c r="DO5" i="7"/>
  <c r="BR5" i="7"/>
  <c r="C22" i="7"/>
  <c r="C23" i="7" s="1"/>
  <c r="U5" i="7"/>
  <c r="AI5" i="7"/>
  <c r="AB5" i="7"/>
  <c r="CF5" i="7"/>
  <c r="CM5" i="7"/>
  <c r="DH5" i="7"/>
  <c r="BK5" i="7"/>
  <c r="CT5" i="7"/>
  <c r="BD5" i="7"/>
  <c r="AP5" i="7"/>
  <c r="AW5" i="7"/>
  <c r="BY5" i="7"/>
  <c r="DH5" i="3"/>
  <c r="CF5" i="3"/>
  <c r="BD5" i="3"/>
  <c r="AB5" i="3"/>
  <c r="DO5" i="3"/>
  <c r="BY5" i="3"/>
  <c r="AI5" i="3"/>
  <c r="BK5" i="3"/>
  <c r="U5" i="3"/>
  <c r="CM5" i="3"/>
  <c r="AW5" i="3"/>
  <c r="CT5" i="3"/>
  <c r="AP5" i="3"/>
  <c r="DA5" i="3"/>
  <c r="C22" i="3"/>
  <c r="C23" i="3" s="1"/>
  <c r="BR5" i="3"/>
  <c r="C24" i="7" l="1"/>
  <c r="CS5" i="7"/>
  <c r="CQ6" i="7" s="1"/>
  <c r="CE5" i="7"/>
  <c r="CC6" i="7" s="1"/>
  <c r="BJ5" i="7"/>
  <c r="BH6" i="7" s="1"/>
  <c r="AO5" i="7"/>
  <c r="AM6" i="7" s="1"/>
  <c r="AA5" i="7"/>
  <c r="Y6" i="7" s="1"/>
  <c r="DN5" i="7"/>
  <c r="DL6" i="7" s="1"/>
  <c r="BX5" i="7"/>
  <c r="BV6" i="7" s="1"/>
  <c r="BC5" i="7"/>
  <c r="BA6" i="7" s="1"/>
  <c r="T5" i="7"/>
  <c r="R6" i="7" s="1"/>
  <c r="CL5" i="7"/>
  <c r="CJ6" i="7" s="1"/>
  <c r="AV5" i="7"/>
  <c r="AT6" i="7" s="1"/>
  <c r="BQ5" i="7"/>
  <c r="BO6" i="7" s="1"/>
  <c r="CZ5" i="7"/>
  <c r="CX6" i="7" s="1"/>
  <c r="DG5" i="7"/>
  <c r="DE6" i="7" s="1"/>
  <c r="AH5" i="7"/>
  <c r="AF6" i="7" s="1"/>
  <c r="CZ5" i="3"/>
  <c r="CX6" i="3" s="1"/>
  <c r="CS5" i="3"/>
  <c r="CQ6" i="3" s="1"/>
  <c r="BX5" i="3"/>
  <c r="BV6" i="3" s="1"/>
  <c r="CE5" i="3"/>
  <c r="CC6" i="3" s="1"/>
  <c r="BQ5" i="3"/>
  <c r="BO6" i="3" s="1"/>
  <c r="AA5" i="3"/>
  <c r="Y6" i="3" s="1"/>
  <c r="CL5" i="3"/>
  <c r="CJ6" i="3" s="1"/>
  <c r="C24" i="3"/>
  <c r="DN5" i="3"/>
  <c r="DL6" i="3" s="1"/>
  <c r="DG5" i="3"/>
  <c r="DE6" i="3" s="1"/>
  <c r="AV5" i="3"/>
  <c r="AT6" i="3" s="1"/>
  <c r="BJ5" i="3"/>
  <c r="BH6" i="3" s="1"/>
  <c r="BC5" i="3"/>
  <c r="BA6" i="3" s="1"/>
  <c r="AO5" i="3"/>
  <c r="AM6" i="3" s="1"/>
  <c r="AH5" i="3"/>
  <c r="AF6" i="3" s="1"/>
  <c r="T5" i="3"/>
  <c r="R6" i="3" s="1"/>
  <c r="BB6" i="3" l="1"/>
  <c r="DM6" i="3"/>
  <c r="DN6" i="3" s="1"/>
  <c r="BP6" i="3"/>
  <c r="CZ6" i="3"/>
  <c r="CY6" i="3"/>
  <c r="AG6" i="7"/>
  <c r="AU6" i="7"/>
  <c r="AV6" i="7" s="1"/>
  <c r="BW6" i="7"/>
  <c r="BI6" i="7"/>
  <c r="BJ6" i="7" s="1"/>
  <c r="S6" i="3"/>
  <c r="BI6" i="3"/>
  <c r="BJ6" i="3" s="1"/>
  <c r="CD6" i="3"/>
  <c r="DF6" i="7"/>
  <c r="DG6" i="7" s="1"/>
  <c r="CK6" i="7"/>
  <c r="DM6" i="7"/>
  <c r="DN6" i="7" s="1"/>
  <c r="CD6" i="7"/>
  <c r="AG6" i="3"/>
  <c r="AH6" i="3" s="1"/>
  <c r="AU6" i="3"/>
  <c r="CK6" i="3"/>
  <c r="CL6" i="3" s="1"/>
  <c r="AN6" i="3"/>
  <c r="DG6" i="3"/>
  <c r="DF6" i="3"/>
  <c r="Z6" i="3"/>
  <c r="CR6" i="3"/>
  <c r="CS6" i="3" s="1"/>
  <c r="BP6" i="7"/>
  <c r="BB6" i="7"/>
  <c r="BC6" i="7" s="1"/>
  <c r="AN6" i="7"/>
  <c r="BW6" i="3"/>
  <c r="BX6" i="3" s="1"/>
  <c r="CY6" i="7"/>
  <c r="S6" i="7"/>
  <c r="T6" i="7" s="1"/>
  <c r="Z6" i="7"/>
  <c r="CR6" i="7"/>
  <c r="CS6" i="7" s="1"/>
  <c r="AC6" i="7" l="1"/>
  <c r="AB6" i="7"/>
  <c r="DB6" i="7"/>
  <c r="DA6" i="7"/>
  <c r="BS6" i="7"/>
  <c r="BR6" i="7"/>
  <c r="AC6" i="3"/>
  <c r="AB6" i="3"/>
  <c r="AX6" i="3"/>
  <c r="AW6" i="3"/>
  <c r="CN6" i="7"/>
  <c r="CM6" i="7"/>
  <c r="CG6" i="3"/>
  <c r="CF6" i="3"/>
  <c r="V6" i="3"/>
  <c r="U6" i="3"/>
  <c r="AJ6" i="7"/>
  <c r="AI6" i="7"/>
  <c r="BS6" i="3"/>
  <c r="BR6" i="3"/>
  <c r="CU6" i="7"/>
  <c r="CT6" i="7"/>
  <c r="CQ7" i="7" s="1"/>
  <c r="V6" i="7"/>
  <c r="U6" i="7"/>
  <c r="BZ6" i="3"/>
  <c r="BY6" i="3"/>
  <c r="BE6" i="7"/>
  <c r="BD6" i="7"/>
  <c r="CU6" i="3"/>
  <c r="CT6" i="3"/>
  <c r="CQ7" i="3" s="1"/>
  <c r="DI6" i="3"/>
  <c r="DH6" i="3"/>
  <c r="DE7" i="3" s="1"/>
  <c r="CN6" i="3"/>
  <c r="CM6" i="3"/>
  <c r="AJ6" i="3"/>
  <c r="AI6" i="3"/>
  <c r="DP6" i="7"/>
  <c r="DO6" i="7"/>
  <c r="DL7" i="7" s="1"/>
  <c r="DI6" i="7"/>
  <c r="DH6" i="7"/>
  <c r="DE7" i="7" s="1"/>
  <c r="BL6" i="3"/>
  <c r="BK6" i="3"/>
  <c r="BL6" i="7"/>
  <c r="BK6" i="7"/>
  <c r="BH7" i="7" s="1"/>
  <c r="AX6" i="7"/>
  <c r="AW6" i="7"/>
  <c r="DB6" i="3"/>
  <c r="DA6" i="3"/>
  <c r="CX7" i="3" s="1"/>
  <c r="DP6" i="3"/>
  <c r="DO6" i="3"/>
  <c r="DL7" i="3" s="1"/>
  <c r="AT7" i="7"/>
  <c r="AQ6" i="7"/>
  <c r="AP6" i="7"/>
  <c r="AQ6" i="3"/>
  <c r="AP6" i="3"/>
  <c r="CG6" i="7"/>
  <c r="CF6" i="7"/>
  <c r="BZ6" i="7"/>
  <c r="BY6" i="7"/>
  <c r="BE6" i="3"/>
  <c r="BD6" i="3"/>
  <c r="AA6" i="7"/>
  <c r="CZ6" i="7"/>
  <c r="CX7" i="7" s="1"/>
  <c r="AO6" i="7"/>
  <c r="BQ6" i="7"/>
  <c r="BO7" i="7" s="1"/>
  <c r="AA6" i="3"/>
  <c r="AO6" i="3"/>
  <c r="AM7" i="3" s="1"/>
  <c r="AV6" i="3"/>
  <c r="CE6" i="7"/>
  <c r="CL6" i="7"/>
  <c r="CE6" i="3"/>
  <c r="CC7" i="3" s="1"/>
  <c r="T6" i="3"/>
  <c r="R7" i="3" s="1"/>
  <c r="BX6" i="7"/>
  <c r="AH6" i="7"/>
  <c r="BQ6" i="3"/>
  <c r="BC6" i="3"/>
  <c r="CJ7" i="7" l="1"/>
  <c r="CK7" i="7" s="1"/>
  <c r="CM7" i="7" s="1"/>
  <c r="Y7" i="3"/>
  <c r="BO7" i="3"/>
  <c r="BP7" i="3" s="1"/>
  <c r="BR7" i="3" s="1"/>
  <c r="DM7" i="3"/>
  <c r="CD7" i="3"/>
  <c r="CY7" i="7"/>
  <c r="DN7" i="7"/>
  <c r="DM7" i="7"/>
  <c r="BJ7" i="7"/>
  <c r="BI7" i="7"/>
  <c r="AF7" i="7"/>
  <c r="Z7" i="3"/>
  <c r="Y7" i="7"/>
  <c r="CY7" i="3"/>
  <c r="CZ7" i="3" s="1"/>
  <c r="BK7" i="7"/>
  <c r="DA7" i="7"/>
  <c r="DF7" i="7"/>
  <c r="DG7" i="7" s="1"/>
  <c r="BA7" i="7"/>
  <c r="BV7" i="7"/>
  <c r="BP7" i="7"/>
  <c r="AU7" i="7"/>
  <c r="AV7" i="7" s="1"/>
  <c r="BV7" i="3"/>
  <c r="BA7" i="3"/>
  <c r="S7" i="3"/>
  <c r="T7" i="3" s="1"/>
  <c r="AT7" i="3"/>
  <c r="AM7" i="7"/>
  <c r="BH7" i="3"/>
  <c r="CR7" i="7"/>
  <c r="DA7" i="3"/>
  <c r="U7" i="3"/>
  <c r="CJ7" i="3"/>
  <c r="AN7" i="3"/>
  <c r="AO7" i="3" s="1"/>
  <c r="DO7" i="3"/>
  <c r="CR7" i="3"/>
  <c r="CT7" i="3" s="1"/>
  <c r="DF7" i="3"/>
  <c r="CC7" i="7"/>
  <c r="DO7" i="7"/>
  <c r="CT7" i="7"/>
  <c r="BR7" i="7"/>
  <c r="AF7" i="3"/>
  <c r="R7" i="7"/>
  <c r="BQ7" i="3" l="1"/>
  <c r="CX8" i="3"/>
  <c r="CY8" i="3" s="1"/>
  <c r="DB8" i="3" s="1"/>
  <c r="R8" i="3"/>
  <c r="S8" i="3" s="1"/>
  <c r="DI7" i="3"/>
  <c r="AU7" i="3"/>
  <c r="AV7" i="3" s="1"/>
  <c r="AC7" i="3"/>
  <c r="DL8" i="7"/>
  <c r="S7" i="7"/>
  <c r="CD7" i="7"/>
  <c r="CE7" i="7" s="1"/>
  <c r="DG7" i="3"/>
  <c r="DH7" i="3"/>
  <c r="AP7" i="3"/>
  <c r="BS7" i="7"/>
  <c r="AA7" i="3"/>
  <c r="AW7" i="7"/>
  <c r="AT8" i="7" s="1"/>
  <c r="CU7" i="7"/>
  <c r="BQ7" i="7"/>
  <c r="BO8" i="7" s="1"/>
  <c r="AG7" i="7"/>
  <c r="DB7" i="7"/>
  <c r="DP7" i="3"/>
  <c r="CN7" i="7"/>
  <c r="BO8" i="3"/>
  <c r="BI7" i="3"/>
  <c r="BW7" i="3"/>
  <c r="BX7" i="3" s="1"/>
  <c r="BB7" i="7"/>
  <c r="BH8" i="7"/>
  <c r="CG7" i="3"/>
  <c r="CL7" i="7"/>
  <c r="CJ8" i="7" s="1"/>
  <c r="AQ7" i="3"/>
  <c r="CK7" i="3"/>
  <c r="CL7" i="3" s="1"/>
  <c r="V7" i="3"/>
  <c r="AX7" i="7"/>
  <c r="DI7" i="7"/>
  <c r="DB7" i="3"/>
  <c r="CE7" i="3"/>
  <c r="AG7" i="3"/>
  <c r="CF7" i="3"/>
  <c r="CU7" i="3"/>
  <c r="CS7" i="3"/>
  <c r="CQ8" i="3" s="1"/>
  <c r="BS7" i="3"/>
  <c r="AB7" i="3"/>
  <c r="DH7" i="7"/>
  <c r="CS7" i="7"/>
  <c r="CQ8" i="7" s="1"/>
  <c r="AN7" i="7"/>
  <c r="BB7" i="3"/>
  <c r="BC7" i="3" s="1"/>
  <c r="BW7" i="7"/>
  <c r="BX7" i="7" s="1"/>
  <c r="Z7" i="7"/>
  <c r="AA7" i="7" s="1"/>
  <c r="BL7" i="7"/>
  <c r="DP7" i="7"/>
  <c r="CZ7" i="7"/>
  <c r="CX8" i="7" s="1"/>
  <c r="DN7" i="3"/>
  <c r="DL8" i="3" s="1"/>
  <c r="V8" i="3" l="1"/>
  <c r="U8" i="3"/>
  <c r="T8" i="3"/>
  <c r="R9" i="3" s="1"/>
  <c r="S9" i="3" s="1"/>
  <c r="CC8" i="3"/>
  <c r="CK8" i="7"/>
  <c r="AU8" i="7"/>
  <c r="CS8" i="7"/>
  <c r="CR8" i="7"/>
  <c r="DN8" i="3"/>
  <c r="DM8" i="3"/>
  <c r="CS8" i="3"/>
  <c r="CR8" i="3"/>
  <c r="DA8" i="3"/>
  <c r="BI8" i="7"/>
  <c r="BZ7" i="3"/>
  <c r="BY7" i="3"/>
  <c r="BP8" i="3"/>
  <c r="BP8" i="7"/>
  <c r="BQ8" i="7" s="1"/>
  <c r="CG7" i="7"/>
  <c r="CF7" i="7"/>
  <c r="DM8" i="7"/>
  <c r="DE8" i="7"/>
  <c r="CY8" i="7"/>
  <c r="BZ7" i="7"/>
  <c r="BY7" i="7"/>
  <c r="AQ7" i="7"/>
  <c r="AP7" i="7"/>
  <c r="AJ7" i="3"/>
  <c r="AI7" i="3"/>
  <c r="CN7" i="3"/>
  <c r="CM7" i="3"/>
  <c r="BV8" i="3"/>
  <c r="Y8" i="3"/>
  <c r="CC8" i="7"/>
  <c r="AC7" i="7"/>
  <c r="AB7" i="7"/>
  <c r="AO7" i="7"/>
  <c r="AM8" i="7" s="1"/>
  <c r="AH7" i="3"/>
  <c r="BE7" i="7"/>
  <c r="BD7" i="7"/>
  <c r="BL7" i="3"/>
  <c r="BK7" i="3"/>
  <c r="AJ7" i="7"/>
  <c r="AI7" i="7"/>
  <c r="V7" i="7"/>
  <c r="U7" i="7"/>
  <c r="BE7" i="3"/>
  <c r="BD7" i="3"/>
  <c r="CD8" i="3"/>
  <c r="CE8" i="3" s="1"/>
  <c r="BC7" i="7"/>
  <c r="BA8" i="7" s="1"/>
  <c r="BJ7" i="3"/>
  <c r="AH7" i="7"/>
  <c r="AW8" i="7"/>
  <c r="DE8" i="3"/>
  <c r="T7" i="7"/>
  <c r="AX7" i="3"/>
  <c r="AW7" i="3"/>
  <c r="AM8" i="3"/>
  <c r="CZ8" i="3"/>
  <c r="CX9" i="3" s="1"/>
  <c r="T9" i="3" l="1"/>
  <c r="U9" i="3"/>
  <c r="BH8" i="3"/>
  <c r="CY9" i="3"/>
  <c r="CZ9" i="3" s="1"/>
  <c r="DF8" i="3"/>
  <c r="DG8" i="3" s="1"/>
  <c r="CG8" i="3"/>
  <c r="AF8" i="3"/>
  <c r="BW8" i="3"/>
  <c r="DF8" i="7"/>
  <c r="DG8" i="7" s="1"/>
  <c r="CU8" i="3"/>
  <c r="CT8" i="3"/>
  <c r="R10" i="3"/>
  <c r="BA8" i="3"/>
  <c r="BB8" i="7"/>
  <c r="AN8" i="7"/>
  <c r="AO8" i="7" s="1"/>
  <c r="CD8" i="7"/>
  <c r="CE8" i="7" s="1"/>
  <c r="DP8" i="7"/>
  <c r="DO8" i="7"/>
  <c r="BS8" i="3"/>
  <c r="BR8" i="3"/>
  <c r="CQ9" i="3"/>
  <c r="AT8" i="3"/>
  <c r="AN8" i="3"/>
  <c r="AO8" i="3" s="1"/>
  <c r="R8" i="7"/>
  <c r="AF8" i="7"/>
  <c r="Z8" i="3"/>
  <c r="DB8" i="7"/>
  <c r="DA8" i="7"/>
  <c r="DN8" i="7"/>
  <c r="BQ8" i="3"/>
  <c r="BL8" i="7"/>
  <c r="BK8" i="7"/>
  <c r="AX8" i="7"/>
  <c r="CN8" i="7"/>
  <c r="CM8" i="7"/>
  <c r="CJ8" i="3"/>
  <c r="CZ8" i="7"/>
  <c r="BS8" i="7"/>
  <c r="BR8" i="7"/>
  <c r="BO9" i="7" s="1"/>
  <c r="BY8" i="3"/>
  <c r="BJ8" i="7"/>
  <c r="CF8" i="3"/>
  <c r="DP8" i="3"/>
  <c r="DO8" i="3"/>
  <c r="DL9" i="3" s="1"/>
  <c r="CU8" i="7"/>
  <c r="CT8" i="7"/>
  <c r="AV8" i="7"/>
  <c r="AT9" i="7" s="1"/>
  <c r="V9" i="3"/>
  <c r="CL8" i="7"/>
  <c r="Y8" i="7"/>
  <c r="BV8" i="7"/>
  <c r="BH9" i="7" l="1"/>
  <c r="BI8" i="3"/>
  <c r="BK8" i="3" s="1"/>
  <c r="CJ9" i="7"/>
  <c r="CF8" i="7"/>
  <c r="CC9" i="7" s="1"/>
  <c r="BO9" i="3"/>
  <c r="DA9" i="3"/>
  <c r="CX10" i="3" s="1"/>
  <c r="CY10" i="3" s="1"/>
  <c r="AC8" i="3"/>
  <c r="AB8" i="3"/>
  <c r="BE8" i="7"/>
  <c r="S10" i="3"/>
  <c r="T10" i="3" s="1"/>
  <c r="CX9" i="7"/>
  <c r="CK8" i="3"/>
  <c r="AA8" i="3"/>
  <c r="AG8" i="7"/>
  <c r="AU8" i="3"/>
  <c r="AQ8" i="7"/>
  <c r="BC8" i="7"/>
  <c r="CQ9" i="7"/>
  <c r="AP8" i="7"/>
  <c r="AG8" i="3"/>
  <c r="CK9" i="7"/>
  <c r="CM9" i="7" s="1"/>
  <c r="BW8" i="7"/>
  <c r="BP9" i="3"/>
  <c r="S8" i="7"/>
  <c r="T8" i="7" s="1"/>
  <c r="CR9" i="3"/>
  <c r="CS9" i="3" s="1"/>
  <c r="AM9" i="7"/>
  <c r="DM9" i="3"/>
  <c r="BP9" i="7"/>
  <c r="BZ8" i="3"/>
  <c r="Z8" i="7"/>
  <c r="AU9" i="7"/>
  <c r="BI9" i="7"/>
  <c r="BJ9" i="7" s="1"/>
  <c r="DL9" i="7"/>
  <c r="AQ8" i="3"/>
  <c r="AP8" i="3"/>
  <c r="AM9" i="3" s="1"/>
  <c r="CG8" i="7"/>
  <c r="BD8" i="7"/>
  <c r="CC9" i="3"/>
  <c r="BB8" i="3"/>
  <c r="DI8" i="7"/>
  <c r="DH8" i="7"/>
  <c r="DE9" i="7" s="1"/>
  <c r="BX8" i="3"/>
  <c r="BV9" i="3" s="1"/>
  <c r="DI8" i="3"/>
  <c r="DH8" i="3"/>
  <c r="DB9" i="3"/>
  <c r="BL8" i="3" l="1"/>
  <c r="Y9" i="3"/>
  <c r="BJ8" i="3"/>
  <c r="BH9" i="3" s="1"/>
  <c r="BI9" i="3" s="1"/>
  <c r="BL9" i="3" s="1"/>
  <c r="DB10" i="3"/>
  <c r="DA10" i="3"/>
  <c r="BK9" i="7"/>
  <c r="BH10" i="7" s="1"/>
  <c r="BK9" i="3"/>
  <c r="AN9" i="3"/>
  <c r="AP9" i="3" s="1"/>
  <c r="BW9" i="3"/>
  <c r="BX9" i="3" s="1"/>
  <c r="BS9" i="7"/>
  <c r="AN9" i="7"/>
  <c r="AP9" i="7" s="1"/>
  <c r="BS9" i="3"/>
  <c r="CD9" i="3"/>
  <c r="CE9" i="3" s="1"/>
  <c r="AC8" i="7"/>
  <c r="AB8" i="7"/>
  <c r="DP9" i="3"/>
  <c r="BR9" i="3"/>
  <c r="BZ8" i="7"/>
  <c r="BY8" i="7"/>
  <c r="AJ8" i="7"/>
  <c r="AI8" i="7"/>
  <c r="CN8" i="3"/>
  <c r="CM8" i="3"/>
  <c r="DO9" i="3"/>
  <c r="AA8" i="7"/>
  <c r="DN9" i="3"/>
  <c r="CU9" i="3"/>
  <c r="BX8" i="7"/>
  <c r="AH8" i="7"/>
  <c r="AF9" i="7" s="1"/>
  <c r="CL8" i="3"/>
  <c r="BE8" i="3"/>
  <c r="BD8" i="3"/>
  <c r="AX9" i="7"/>
  <c r="AW9" i="7"/>
  <c r="CN9" i="7"/>
  <c r="AJ8" i="3"/>
  <c r="AI8" i="3"/>
  <c r="CR9" i="7"/>
  <c r="CS9" i="7" s="1"/>
  <c r="AX8" i="3"/>
  <c r="AW8" i="3"/>
  <c r="Z9" i="3"/>
  <c r="AA9" i="3" s="1"/>
  <c r="CZ9" i="7"/>
  <c r="CY9" i="7"/>
  <c r="DF9" i="7"/>
  <c r="AB9" i="3"/>
  <c r="BC8" i="3"/>
  <c r="BA9" i="3" s="1"/>
  <c r="DM9" i="7"/>
  <c r="DN9" i="7" s="1"/>
  <c r="BL9" i="7"/>
  <c r="AV9" i="7"/>
  <c r="AT10" i="7" s="1"/>
  <c r="BJ9" i="3"/>
  <c r="BH10" i="3" s="1"/>
  <c r="BQ9" i="7"/>
  <c r="V8" i="7"/>
  <c r="U8" i="7"/>
  <c r="BQ9" i="3"/>
  <c r="BO10" i="3" s="1"/>
  <c r="CL9" i="7"/>
  <c r="CJ10" i="7" s="1"/>
  <c r="AH8" i="3"/>
  <c r="BA9" i="7"/>
  <c r="AV8" i="3"/>
  <c r="BR9" i="7"/>
  <c r="CZ10" i="3"/>
  <c r="CX11" i="3" s="1"/>
  <c r="CT9" i="3"/>
  <c r="DE9" i="3"/>
  <c r="V10" i="3"/>
  <c r="U10" i="3"/>
  <c r="CE9" i="7"/>
  <c r="CD9" i="7"/>
  <c r="AO9" i="7" l="1"/>
  <c r="AM10" i="7" s="1"/>
  <c r="AN10" i="7" s="1"/>
  <c r="AQ10" i="7" s="1"/>
  <c r="Y9" i="7"/>
  <c r="BV9" i="7"/>
  <c r="BW9" i="7" s="1"/>
  <c r="Y10" i="3"/>
  <c r="Z10" i="3" s="1"/>
  <c r="CJ9" i="3"/>
  <c r="BO10" i="7"/>
  <c r="BP10" i="7" s="1"/>
  <c r="AT9" i="3"/>
  <c r="AU9" i="3" s="1"/>
  <c r="AW9" i="3" s="1"/>
  <c r="BB9" i="3"/>
  <c r="DI9" i="7"/>
  <c r="CQ10" i="3"/>
  <c r="BI10" i="7"/>
  <c r="R11" i="3"/>
  <c r="CG9" i="7"/>
  <c r="CF9" i="7"/>
  <c r="CC10" i="7" s="1"/>
  <c r="CY11" i="3"/>
  <c r="AF9" i="3"/>
  <c r="AU10" i="7"/>
  <c r="AV10" i="7" s="1"/>
  <c r="DH9" i="7"/>
  <c r="DG9" i="7"/>
  <c r="CU9" i="7"/>
  <c r="CT9" i="7"/>
  <c r="DL10" i="3"/>
  <c r="R9" i="7"/>
  <c r="AQ9" i="3"/>
  <c r="BQ10" i="3"/>
  <c r="BP10" i="3"/>
  <c r="AG9" i="7"/>
  <c r="AH9" i="7" s="1"/>
  <c r="Z9" i="7"/>
  <c r="AA9" i="7" s="1"/>
  <c r="BB9" i="7"/>
  <c r="BI10" i="3"/>
  <c r="DP9" i="7"/>
  <c r="DO9" i="7"/>
  <c r="DL10" i="7" s="1"/>
  <c r="AC9" i="3"/>
  <c r="DF9" i="3"/>
  <c r="DG9" i="3" s="1"/>
  <c r="CK10" i="7"/>
  <c r="DB9" i="7"/>
  <c r="DA9" i="7"/>
  <c r="AW10" i="7"/>
  <c r="CK9" i="3"/>
  <c r="CL9" i="3" s="1"/>
  <c r="BR10" i="3"/>
  <c r="CG9" i="3"/>
  <c r="CF9" i="3"/>
  <c r="AQ9" i="7"/>
  <c r="BZ9" i="3"/>
  <c r="BY9" i="3"/>
  <c r="BV10" i="3" s="1"/>
  <c r="AO9" i="3"/>
  <c r="AM10" i="3" s="1"/>
  <c r="BX9" i="7" l="1"/>
  <c r="BY9" i="7"/>
  <c r="AC10" i="3"/>
  <c r="AB10" i="3"/>
  <c r="BR10" i="7"/>
  <c r="BO11" i="7" s="1"/>
  <c r="BQ10" i="7"/>
  <c r="BV10" i="7"/>
  <c r="BW10" i="7" s="1"/>
  <c r="DM10" i="7"/>
  <c r="DO10" i="7" s="1"/>
  <c r="BO11" i="3"/>
  <c r="S9" i="7"/>
  <c r="CR10" i="3"/>
  <c r="BE9" i="3"/>
  <c r="BW10" i="3"/>
  <c r="BY10" i="3"/>
  <c r="CM9" i="3"/>
  <c r="CJ10" i="3" s="1"/>
  <c r="AP10" i="7"/>
  <c r="BE9" i="7"/>
  <c r="BD9" i="7"/>
  <c r="CC10" i="3"/>
  <c r="DM10" i="3"/>
  <c r="AT11" i="7"/>
  <c r="BL10" i="7"/>
  <c r="BK10" i="7"/>
  <c r="AN10" i="3"/>
  <c r="AO10" i="3" s="1"/>
  <c r="BZ9" i="7"/>
  <c r="BD9" i="3"/>
  <c r="DI9" i="3"/>
  <c r="DH9" i="3"/>
  <c r="DE10" i="3" s="1"/>
  <c r="BC9" i="7"/>
  <c r="BA10" i="7" s="1"/>
  <c r="AC9" i="7"/>
  <c r="BS10" i="3"/>
  <c r="AB9" i="7"/>
  <c r="DE10" i="7"/>
  <c r="AG9" i="3"/>
  <c r="AH9" i="3" s="1"/>
  <c r="BJ10" i="7"/>
  <c r="CX10" i="7"/>
  <c r="CN10" i="7"/>
  <c r="CM10" i="7"/>
  <c r="BL10" i="3"/>
  <c r="BK10" i="3"/>
  <c r="DB11" i="3"/>
  <c r="DA11" i="3"/>
  <c r="AX9" i="3"/>
  <c r="CN9" i="3"/>
  <c r="CQ10" i="7"/>
  <c r="CL10" i="7"/>
  <c r="CD10" i="7"/>
  <c r="CF10" i="7" s="1"/>
  <c r="BJ10" i="3"/>
  <c r="BH11" i="3" s="1"/>
  <c r="AO10" i="7"/>
  <c r="AJ9" i="7"/>
  <c r="BS10" i="7"/>
  <c r="AI9" i="7"/>
  <c r="AF10" i="7" s="1"/>
  <c r="AX10" i="7"/>
  <c r="CZ11" i="3"/>
  <c r="CX12" i="3" s="1"/>
  <c r="S11" i="3"/>
  <c r="BC9" i="3"/>
  <c r="AV9" i="3"/>
  <c r="AT10" i="3" s="1"/>
  <c r="AA10" i="3"/>
  <c r="Y11" i="3" s="1"/>
  <c r="BA10" i="3" l="1"/>
  <c r="BZ10" i="7"/>
  <c r="BY10" i="7"/>
  <c r="CR10" i="7"/>
  <c r="AU11" i="7"/>
  <c r="Y10" i="7"/>
  <c r="Z11" i="3"/>
  <c r="CG10" i="7"/>
  <c r="DP10" i="3"/>
  <c r="DO10" i="3"/>
  <c r="V9" i="7"/>
  <c r="U9" i="7"/>
  <c r="AU10" i="3"/>
  <c r="CY12" i="3"/>
  <c r="DB12" i="3" s="1"/>
  <c r="DN10" i="3"/>
  <c r="BZ10" i="3"/>
  <c r="CU10" i="3"/>
  <c r="CT10" i="3"/>
  <c r="T9" i="7"/>
  <c r="R10" i="7" s="1"/>
  <c r="CK10" i="3"/>
  <c r="V11" i="3"/>
  <c r="U11" i="3"/>
  <c r="AG10" i="7"/>
  <c r="AH10" i="7" s="1"/>
  <c r="DP10" i="7"/>
  <c r="T11" i="3"/>
  <c r="AJ9" i="3"/>
  <c r="AI9" i="3"/>
  <c r="BC10" i="7"/>
  <c r="BB10" i="7"/>
  <c r="BD10" i="7" s="1"/>
  <c r="CD10" i="3"/>
  <c r="DF10" i="3"/>
  <c r="DN10" i="7"/>
  <c r="DL11" i="7" s="1"/>
  <c r="AM11" i="7"/>
  <c r="CE10" i="7"/>
  <c r="CC11" i="7" s="1"/>
  <c r="CY10" i="7"/>
  <c r="BB10" i="3"/>
  <c r="BD10" i="3" s="1"/>
  <c r="BI11" i="3"/>
  <c r="BL11" i="3" s="1"/>
  <c r="CJ11" i="7"/>
  <c r="BH11" i="7"/>
  <c r="DF10" i="7"/>
  <c r="AQ10" i="3"/>
  <c r="AP10" i="3"/>
  <c r="BP11" i="7"/>
  <c r="CM10" i="3"/>
  <c r="BX10" i="3"/>
  <c r="BV11" i="3" s="1"/>
  <c r="CS10" i="3"/>
  <c r="CQ11" i="3" s="1"/>
  <c r="BP11" i="3"/>
  <c r="BX10" i="7"/>
  <c r="BV11" i="7" s="1"/>
  <c r="BA11" i="7" l="1"/>
  <c r="DA12" i="3"/>
  <c r="AI10" i="7"/>
  <c r="AF11" i="7" s="1"/>
  <c r="AG11" i="7" s="1"/>
  <c r="AJ11" i="7" s="1"/>
  <c r="DL11" i="3"/>
  <c r="BS11" i="3"/>
  <c r="BR11" i="3"/>
  <c r="CG10" i="3"/>
  <c r="CF10" i="3"/>
  <c r="CN10" i="3"/>
  <c r="AX10" i="3"/>
  <c r="AW10" i="3"/>
  <c r="Z10" i="7"/>
  <c r="BS11" i="7"/>
  <c r="BR11" i="7"/>
  <c r="CK11" i="7"/>
  <c r="BC10" i="3"/>
  <c r="BA11" i="3" s="1"/>
  <c r="AX11" i="7"/>
  <c r="AW11" i="7"/>
  <c r="AN11" i="7"/>
  <c r="AO11" i="7" s="1"/>
  <c r="S10" i="7"/>
  <c r="AC11" i="3"/>
  <c r="AB11" i="3"/>
  <c r="AV11" i="7"/>
  <c r="DI10" i="7"/>
  <c r="DH10" i="7"/>
  <c r="BE10" i="3"/>
  <c r="DI10" i="3"/>
  <c r="BB11" i="7"/>
  <c r="BE11" i="7" s="1"/>
  <c r="CU10" i="7"/>
  <c r="CT10" i="7"/>
  <c r="BQ11" i="3"/>
  <c r="BO12" i="3" s="1"/>
  <c r="DG10" i="7"/>
  <c r="CE11" i="7"/>
  <c r="CD11" i="7"/>
  <c r="DG10" i="3"/>
  <c r="CE10" i="3"/>
  <c r="AJ10" i="7"/>
  <c r="CL10" i="3"/>
  <c r="CJ11" i="3" s="1"/>
  <c r="DN11" i="3"/>
  <c r="DM11" i="3"/>
  <c r="DP11" i="3" s="1"/>
  <c r="AV10" i="3"/>
  <c r="DO11" i="3"/>
  <c r="CS10" i="7"/>
  <c r="CQ11" i="7" s="1"/>
  <c r="CR11" i="3"/>
  <c r="CU11" i="3" s="1"/>
  <c r="BQ11" i="7"/>
  <c r="BO12" i="7" s="1"/>
  <c r="BI11" i="7"/>
  <c r="BJ11" i="7" s="1"/>
  <c r="DB10" i="7"/>
  <c r="DA10" i="7"/>
  <c r="R12" i="3"/>
  <c r="U10" i="7"/>
  <c r="BW11" i="7"/>
  <c r="BX11" i="7" s="1"/>
  <c r="BW11" i="3"/>
  <c r="DH10" i="3"/>
  <c r="BK11" i="3"/>
  <c r="BJ11" i="3"/>
  <c r="BH12" i="3" s="1"/>
  <c r="CZ10" i="7"/>
  <c r="DN11" i="7"/>
  <c r="DM11" i="7"/>
  <c r="BE10" i="7"/>
  <c r="AM11" i="3"/>
  <c r="CZ12" i="3"/>
  <c r="CX13" i="3" s="1"/>
  <c r="AA11" i="3"/>
  <c r="Y12" i="3" s="1"/>
  <c r="AF10" i="3"/>
  <c r="AT11" i="3" l="1"/>
  <c r="DE11" i="3"/>
  <c r="CX11" i="7"/>
  <c r="CY11" i="7" s="1"/>
  <c r="CC11" i="3"/>
  <c r="DE11" i="7"/>
  <c r="DF11" i="7" s="1"/>
  <c r="Z12" i="3"/>
  <c r="AC12" i="3" s="1"/>
  <c r="BP12" i="7"/>
  <c r="BS12" i="7" s="1"/>
  <c r="CK11" i="3"/>
  <c r="CY13" i="3"/>
  <c r="CZ13" i="3" s="1"/>
  <c r="BI12" i="3"/>
  <c r="BL12" i="3" s="1"/>
  <c r="BZ11" i="3"/>
  <c r="BY11" i="3"/>
  <c r="AU11" i="3"/>
  <c r="AX11" i="3" s="1"/>
  <c r="DF11" i="3"/>
  <c r="DI11" i="3" s="1"/>
  <c r="BP12" i="3"/>
  <c r="BS12" i="3" s="1"/>
  <c r="V10" i="7"/>
  <c r="BB11" i="3"/>
  <c r="CT11" i="3"/>
  <c r="DP11" i="7"/>
  <c r="DO11" i="7"/>
  <c r="BX11" i="3"/>
  <c r="BV12" i="3" s="1"/>
  <c r="S12" i="3"/>
  <c r="BL11" i="7"/>
  <c r="BK11" i="7"/>
  <c r="BH12" i="7" s="1"/>
  <c r="CS11" i="3"/>
  <c r="CG11" i="7"/>
  <c r="CF11" i="7"/>
  <c r="CC12" i="7" s="1"/>
  <c r="BC11" i="7"/>
  <c r="AT12" i="7"/>
  <c r="T10" i="7"/>
  <c r="R11" i="7" s="1"/>
  <c r="CN11" i="7"/>
  <c r="CM11" i="7"/>
  <c r="AC10" i="7"/>
  <c r="AB10" i="7"/>
  <c r="AH11" i="7"/>
  <c r="CD11" i="3"/>
  <c r="CG11" i="3" s="1"/>
  <c r="BR12" i="7"/>
  <c r="AG10" i="3"/>
  <c r="AN11" i="3"/>
  <c r="AO11" i="3" s="1"/>
  <c r="DH11" i="3"/>
  <c r="BZ11" i="7"/>
  <c r="BY11" i="7"/>
  <c r="BV12" i="7" s="1"/>
  <c r="CR11" i="7"/>
  <c r="CU11" i="7" s="1"/>
  <c r="DL12" i="3"/>
  <c r="AI11" i="7"/>
  <c r="AB12" i="3"/>
  <c r="AQ11" i="7"/>
  <c r="AP11" i="7"/>
  <c r="AM12" i="7" s="1"/>
  <c r="CL11" i="7"/>
  <c r="AA10" i="7"/>
  <c r="BD11" i="7"/>
  <c r="DI11" i="7" l="1"/>
  <c r="DH11" i="7"/>
  <c r="DB11" i="7"/>
  <c r="DA11" i="7"/>
  <c r="CQ12" i="3"/>
  <c r="DG11" i="3"/>
  <c r="DE12" i="3" s="1"/>
  <c r="Y11" i="7"/>
  <c r="Z11" i="7" s="1"/>
  <c r="AA12" i="3"/>
  <c r="Y13" i="3" s="1"/>
  <c r="BI12" i="7"/>
  <c r="BL12" i="7" s="1"/>
  <c r="AF12" i="7"/>
  <c r="AU12" i="7"/>
  <c r="V12" i="3"/>
  <c r="U12" i="3"/>
  <c r="BE11" i="3"/>
  <c r="BD11" i="3"/>
  <c r="DF12" i="3"/>
  <c r="DI12" i="3" s="1"/>
  <c r="CN11" i="3"/>
  <c r="CM11" i="3"/>
  <c r="Z13" i="3"/>
  <c r="AC13" i="3" s="1"/>
  <c r="DM12" i="3"/>
  <c r="DN12" i="3" s="1"/>
  <c r="AJ10" i="3"/>
  <c r="AI10" i="3"/>
  <c r="CF11" i="3"/>
  <c r="CR12" i="3"/>
  <c r="CU12" i="3" s="1"/>
  <c r="BC11" i="3"/>
  <c r="AN12" i="7"/>
  <c r="AQ12" i="7" s="1"/>
  <c r="CL11" i="3"/>
  <c r="CJ12" i="3" s="1"/>
  <c r="CJ12" i="7"/>
  <c r="DL12" i="7"/>
  <c r="AH10" i="3"/>
  <c r="CE11" i="3"/>
  <c r="CC12" i="3" s="1"/>
  <c r="CT11" i="7"/>
  <c r="BK12" i="7"/>
  <c r="BW12" i="3"/>
  <c r="BZ12" i="3" s="1"/>
  <c r="BQ12" i="3"/>
  <c r="AV11" i="3"/>
  <c r="BJ12" i="3"/>
  <c r="CZ11" i="7"/>
  <c r="CX12" i="7" s="1"/>
  <c r="BW12" i="7"/>
  <c r="BZ12" i="7" s="1"/>
  <c r="BA12" i="7"/>
  <c r="T12" i="3"/>
  <c r="BR12" i="3"/>
  <c r="CD12" i="7"/>
  <c r="CG12" i="7" s="1"/>
  <c r="CS11" i="7"/>
  <c r="CQ12" i="7" s="1"/>
  <c r="AQ11" i="3"/>
  <c r="AP11" i="3"/>
  <c r="S11" i="7"/>
  <c r="T11" i="7" s="1"/>
  <c r="BK12" i="3"/>
  <c r="AW11" i="3"/>
  <c r="DB13" i="3"/>
  <c r="DA13" i="3"/>
  <c r="DG11" i="7"/>
  <c r="DE12" i="7" s="1"/>
  <c r="BQ12" i="7"/>
  <c r="BO13" i="7" s="1"/>
  <c r="BO13" i="3" l="1"/>
  <c r="AB13" i="3"/>
  <c r="AA13" i="3"/>
  <c r="Y14" i="3" s="1"/>
  <c r="DG12" i="3"/>
  <c r="DE13" i="3" s="1"/>
  <c r="DF13" i="3" s="1"/>
  <c r="AC11" i="7"/>
  <c r="AB11" i="7"/>
  <c r="BH13" i="3"/>
  <c r="BI13" i="3" s="1"/>
  <c r="DH12" i="3"/>
  <c r="BJ12" i="7"/>
  <c r="BH13" i="7" s="1"/>
  <c r="DF12" i="7"/>
  <c r="BB12" i="7"/>
  <c r="CD12" i="3"/>
  <c r="CG12" i="3" s="1"/>
  <c r="CK12" i="3"/>
  <c r="CN12" i="3" s="1"/>
  <c r="Z14" i="3"/>
  <c r="AC14" i="3" s="1"/>
  <c r="BI13" i="7"/>
  <c r="BL13" i="7" s="1"/>
  <c r="CE12" i="7"/>
  <c r="BY12" i="7"/>
  <c r="BX12" i="7"/>
  <c r="AT12" i="3"/>
  <c r="AF11" i="3"/>
  <c r="CS12" i="3"/>
  <c r="CF12" i="7"/>
  <c r="AP12" i="7"/>
  <c r="CX14" i="3"/>
  <c r="BP13" i="3"/>
  <c r="BS13" i="3" s="1"/>
  <c r="DM12" i="7"/>
  <c r="AO12" i="7"/>
  <c r="AX12" i="7"/>
  <c r="AW12" i="7"/>
  <c r="AM12" i="3"/>
  <c r="BP13" i="7"/>
  <c r="BY12" i="3"/>
  <c r="V11" i="7"/>
  <c r="U11" i="7"/>
  <c r="R12" i="7" s="1"/>
  <c r="CR12" i="7"/>
  <c r="CU12" i="7" s="1"/>
  <c r="BR13" i="3"/>
  <c r="R13" i="3"/>
  <c r="AA11" i="7"/>
  <c r="Y12" i="7" s="1"/>
  <c r="CY12" i="7"/>
  <c r="CZ12" i="7" s="1"/>
  <c r="CT12" i="3"/>
  <c r="CK12" i="7"/>
  <c r="CL12" i="7" s="1"/>
  <c r="BA12" i="3"/>
  <c r="CF12" i="3"/>
  <c r="AV12" i="7"/>
  <c r="DP12" i="3"/>
  <c r="DO12" i="3"/>
  <c r="AG12" i="7"/>
  <c r="BX12" i="3"/>
  <c r="BL13" i="3" l="1"/>
  <c r="BK13" i="3"/>
  <c r="BJ13" i="7"/>
  <c r="BH14" i="7" s="1"/>
  <c r="BI14" i="7" s="1"/>
  <c r="BL14" i="7" s="1"/>
  <c r="CM12" i="3"/>
  <c r="BV13" i="7"/>
  <c r="DI13" i="3"/>
  <c r="DH13" i="3"/>
  <c r="BK13" i="7"/>
  <c r="BQ13" i="3"/>
  <c r="BO14" i="3" s="1"/>
  <c r="BP14" i="3" s="1"/>
  <c r="BJ13" i="3"/>
  <c r="BH14" i="3" s="1"/>
  <c r="BI14" i="3" s="1"/>
  <c r="CL12" i="3"/>
  <c r="CJ13" i="3" s="1"/>
  <c r="DI12" i="7"/>
  <c r="DH12" i="7"/>
  <c r="DP12" i="7"/>
  <c r="DO12" i="7"/>
  <c r="AV12" i="3"/>
  <c r="AU12" i="3"/>
  <c r="CK13" i="3"/>
  <c r="CN13" i="3" s="1"/>
  <c r="S12" i="7"/>
  <c r="V12" i="7" s="1"/>
  <c r="BV13" i="3"/>
  <c r="CT12" i="7"/>
  <c r="Z12" i="7"/>
  <c r="AA12" i="7" s="1"/>
  <c r="CS12" i="7"/>
  <c r="BS13" i="7"/>
  <c r="BR13" i="7"/>
  <c r="DN12" i="7"/>
  <c r="CY14" i="3"/>
  <c r="CZ14" i="3" s="1"/>
  <c r="BW13" i="7"/>
  <c r="BZ13" i="7" s="1"/>
  <c r="AA14" i="3"/>
  <c r="BE12" i="7"/>
  <c r="BD12" i="7"/>
  <c r="AJ12" i="7"/>
  <c r="AI12" i="7"/>
  <c r="BB12" i="3"/>
  <c r="T13" i="3"/>
  <c r="S13" i="3"/>
  <c r="U12" i="7"/>
  <c r="BQ13" i="7"/>
  <c r="AB14" i="3"/>
  <c r="CQ13" i="3"/>
  <c r="BY13" i="7"/>
  <c r="CE12" i="3"/>
  <c r="CC13" i="3" s="1"/>
  <c r="BC12" i="7"/>
  <c r="BA13" i="7" s="1"/>
  <c r="DG12" i="7"/>
  <c r="DE13" i="7" s="1"/>
  <c r="AH12" i="7"/>
  <c r="AF13" i="7" s="1"/>
  <c r="AT13" i="7"/>
  <c r="CN12" i="7"/>
  <c r="CM12" i="7"/>
  <c r="DB12" i="7"/>
  <c r="DA12" i="7"/>
  <c r="AN12" i="3"/>
  <c r="AO12" i="3" s="1"/>
  <c r="AM13" i="7"/>
  <c r="AH11" i="3"/>
  <c r="AG11" i="3"/>
  <c r="CC13" i="7"/>
  <c r="DG13" i="3"/>
  <c r="DL13" i="3"/>
  <c r="BL14" i="3" l="1"/>
  <c r="BK14" i="3"/>
  <c r="CL13" i="3"/>
  <c r="DE14" i="3"/>
  <c r="T12" i="7"/>
  <c r="BS14" i="3"/>
  <c r="BR14" i="3"/>
  <c r="DL13" i="7"/>
  <c r="R13" i="7"/>
  <c r="BO14" i="7"/>
  <c r="CM13" i="3"/>
  <c r="CJ14" i="3" s="1"/>
  <c r="CK14" i="3" s="1"/>
  <c r="CN14" i="3" s="1"/>
  <c r="BE12" i="3"/>
  <c r="BD12" i="3"/>
  <c r="CQ13" i="7"/>
  <c r="CD13" i="7"/>
  <c r="AN13" i="7"/>
  <c r="AV13" i="7"/>
  <c r="AU13" i="7"/>
  <c r="CE13" i="3"/>
  <c r="CD13" i="3"/>
  <c r="BK14" i="7"/>
  <c r="V13" i="3"/>
  <c r="U13" i="3"/>
  <c r="R14" i="3" s="1"/>
  <c r="BC12" i="3"/>
  <c r="BX13" i="7"/>
  <c r="BV14" i="7" s="1"/>
  <c r="DM13" i="7"/>
  <c r="DP13" i="7" s="1"/>
  <c r="AC12" i="7"/>
  <c r="AB12" i="7"/>
  <c r="BW13" i="3"/>
  <c r="BJ14" i="3"/>
  <c r="BH15" i="3" s="1"/>
  <c r="BJ14" i="7"/>
  <c r="BH15" i="7" s="1"/>
  <c r="BQ14" i="3"/>
  <c r="DN13" i="3"/>
  <c r="DM13" i="3"/>
  <c r="DF13" i="7"/>
  <c r="DI13" i="7" s="1"/>
  <c r="CR13" i="3"/>
  <c r="BP14" i="7"/>
  <c r="BS14" i="7" s="1"/>
  <c r="DB14" i="3"/>
  <c r="DA14" i="3"/>
  <c r="S13" i="7"/>
  <c r="V13" i="7" s="1"/>
  <c r="CJ13" i="7"/>
  <c r="DF14" i="3"/>
  <c r="BB13" i="7"/>
  <c r="BE13" i="7" s="1"/>
  <c r="AJ11" i="3"/>
  <c r="AI11" i="3"/>
  <c r="AF12" i="3" s="1"/>
  <c r="AQ12" i="3"/>
  <c r="AP12" i="3"/>
  <c r="AG13" i="7"/>
  <c r="AJ13" i="7" s="1"/>
  <c r="Y15" i="3"/>
  <c r="BR14" i="7"/>
  <c r="AX12" i="3"/>
  <c r="AW12" i="3"/>
  <c r="DO13" i="7"/>
  <c r="CX13" i="7"/>
  <c r="AI13" i="7" l="1"/>
  <c r="BC13" i="7"/>
  <c r="BO15" i="3"/>
  <c r="BQ15" i="3" s="1"/>
  <c r="AH13" i="7"/>
  <c r="DI14" i="3"/>
  <c r="DH14" i="3"/>
  <c r="AG12" i="3"/>
  <c r="AJ12" i="3" s="1"/>
  <c r="CG13" i="7"/>
  <c r="CF13" i="7"/>
  <c r="CM14" i="3"/>
  <c r="DG14" i="3"/>
  <c r="CL14" i="3"/>
  <c r="BQ14" i="7"/>
  <c r="BO15" i="7" s="1"/>
  <c r="DG13" i="7"/>
  <c r="DP13" i="3"/>
  <c r="DO13" i="3"/>
  <c r="BI15" i="3"/>
  <c r="BJ15" i="3" s="1"/>
  <c r="BA13" i="3"/>
  <c r="CG13" i="3"/>
  <c r="CF13" i="3"/>
  <c r="CE13" i="7"/>
  <c r="BW14" i="7"/>
  <c r="DL14" i="3"/>
  <c r="BZ13" i="3"/>
  <c r="BY13" i="3"/>
  <c r="CC14" i="3"/>
  <c r="AQ13" i="7"/>
  <c r="AP13" i="7"/>
  <c r="CR13" i="7"/>
  <c r="U13" i="7"/>
  <c r="S14" i="3"/>
  <c r="V14" i="3" s="1"/>
  <c r="BI15" i="7"/>
  <c r="BL15" i="7" s="1"/>
  <c r="DH13" i="7"/>
  <c r="Z15" i="3"/>
  <c r="CK13" i="7"/>
  <c r="CL13" i="7" s="1"/>
  <c r="CU13" i="3"/>
  <c r="CT13" i="3"/>
  <c r="CY13" i="7"/>
  <c r="CZ13" i="7" s="1"/>
  <c r="Y13" i="7"/>
  <c r="AI12" i="3"/>
  <c r="AT13" i="3"/>
  <c r="T13" i="7"/>
  <c r="CS13" i="3"/>
  <c r="AM13" i="3"/>
  <c r="BP15" i="3"/>
  <c r="BX13" i="3"/>
  <c r="DN13" i="7"/>
  <c r="DL14" i="7" s="1"/>
  <c r="AX13" i="7"/>
  <c r="AW13" i="7"/>
  <c r="AT14" i="7" s="1"/>
  <c r="AO13" i="7"/>
  <c r="AM14" i="7" s="1"/>
  <c r="BD13" i="7"/>
  <c r="CX15" i="3"/>
  <c r="AF14" i="7" l="1"/>
  <c r="AG14" i="7" s="1"/>
  <c r="BV14" i="3"/>
  <c r="CQ14" i="3"/>
  <c r="CS14" i="3" s="1"/>
  <c r="BK15" i="7"/>
  <c r="R14" i="7"/>
  <c r="CJ15" i="3"/>
  <c r="AU14" i="7"/>
  <c r="AX14" i="7" s="1"/>
  <c r="CU13" i="7"/>
  <c r="CT13" i="7"/>
  <c r="DM14" i="3"/>
  <c r="DP14" i="3" s="1"/>
  <c r="BC13" i="3"/>
  <c r="BB13" i="3"/>
  <c r="CK15" i="3"/>
  <c r="CN15" i="3" s="1"/>
  <c r="DM14" i="7"/>
  <c r="AO13" i="3"/>
  <c r="AN13" i="3"/>
  <c r="T14" i="3"/>
  <c r="CS13" i="7"/>
  <c r="U14" i="3"/>
  <c r="BA14" i="7"/>
  <c r="CC14" i="7"/>
  <c r="BL15" i="3"/>
  <c r="BK15" i="3"/>
  <c r="BH16" i="3" s="1"/>
  <c r="DE14" i="7"/>
  <c r="DE15" i="3"/>
  <c r="CY15" i="3"/>
  <c r="CZ15" i="3" s="1"/>
  <c r="DB13" i="7"/>
  <c r="DA13" i="7"/>
  <c r="CN13" i="7"/>
  <c r="CM13" i="7"/>
  <c r="CJ14" i="7" s="1"/>
  <c r="CD14" i="3"/>
  <c r="CG14" i="3" s="1"/>
  <c r="CR14" i="3"/>
  <c r="CU14" i="3" s="1"/>
  <c r="AC15" i="3"/>
  <c r="AB15" i="3"/>
  <c r="BP15" i="7"/>
  <c r="AU13" i="3"/>
  <c r="AN14" i="7"/>
  <c r="AQ14" i="7" s="1"/>
  <c r="BW14" i="3"/>
  <c r="BZ14" i="3" s="1"/>
  <c r="CT14" i="3"/>
  <c r="BZ14" i="7"/>
  <c r="BY14" i="7"/>
  <c r="BS15" i="3"/>
  <c r="BR15" i="3"/>
  <c r="T14" i="7"/>
  <c r="S14" i="7"/>
  <c r="V14" i="7" s="1"/>
  <c r="Z13" i="7"/>
  <c r="AA15" i="3"/>
  <c r="BJ15" i="7"/>
  <c r="BH16" i="7" s="1"/>
  <c r="U14" i="7"/>
  <c r="BX14" i="7"/>
  <c r="DO14" i="3"/>
  <c r="AH12" i="3"/>
  <c r="AF13" i="3" s="1"/>
  <c r="AH14" i="7"/>
  <c r="BV15" i="7" l="1"/>
  <c r="AW14" i="7"/>
  <c r="R15" i="3"/>
  <c r="S15" i="3" s="1"/>
  <c r="V15" i="3" s="1"/>
  <c r="AJ14" i="7"/>
  <c r="AI14" i="7"/>
  <c r="AF15" i="7" s="1"/>
  <c r="AG15" i="7" s="1"/>
  <c r="CQ14" i="7"/>
  <c r="AO14" i="7"/>
  <c r="CL14" i="7"/>
  <c r="CK14" i="7"/>
  <c r="CN14" i="7" s="1"/>
  <c r="Y16" i="3"/>
  <c r="R15" i="7"/>
  <c r="CF14" i="3"/>
  <c r="BY14" i="3"/>
  <c r="CQ15" i="3"/>
  <c r="BE13" i="3"/>
  <c r="BD13" i="3"/>
  <c r="CX14" i="7"/>
  <c r="BW15" i="7"/>
  <c r="BZ15" i="7" s="1"/>
  <c r="DF14" i="7"/>
  <c r="AC13" i="7"/>
  <c r="AB13" i="7"/>
  <c r="BS15" i="7"/>
  <c r="BR15" i="7"/>
  <c r="DF15" i="3"/>
  <c r="CE14" i="7"/>
  <c r="CD14" i="7"/>
  <c r="DP14" i="7"/>
  <c r="DO14" i="7"/>
  <c r="AH13" i="3"/>
  <c r="AG13" i="3"/>
  <c r="AA13" i="7"/>
  <c r="Y14" i="7" s="1"/>
  <c r="AX13" i="3"/>
  <c r="AW13" i="3"/>
  <c r="BQ15" i="7"/>
  <c r="CE14" i="3"/>
  <c r="BB14" i="7"/>
  <c r="DN14" i="7"/>
  <c r="CM15" i="3"/>
  <c r="BI16" i="7"/>
  <c r="AP14" i="7"/>
  <c r="AM15" i="7" s="1"/>
  <c r="BX14" i="3"/>
  <c r="BV15" i="3" s="1"/>
  <c r="AV13" i="3"/>
  <c r="BJ16" i="3"/>
  <c r="BH17" i="3" s="1"/>
  <c r="BI16" i="3"/>
  <c r="BL16" i="3" s="1"/>
  <c r="CM14" i="7"/>
  <c r="DB15" i="3"/>
  <c r="DA15" i="3"/>
  <c r="BK16" i="3"/>
  <c r="AQ13" i="3"/>
  <c r="AP13" i="3"/>
  <c r="CL15" i="3"/>
  <c r="CJ16" i="3" s="1"/>
  <c r="DN14" i="3"/>
  <c r="DL15" i="3" s="1"/>
  <c r="BO16" i="3"/>
  <c r="AV14" i="7"/>
  <c r="AT15" i="7" l="1"/>
  <c r="CR14" i="7"/>
  <c r="CU14" i="7" s="1"/>
  <c r="AT14" i="3"/>
  <c r="BO16" i="7"/>
  <c r="AN15" i="7"/>
  <c r="AQ15" i="7" s="1"/>
  <c r="BP16" i="3"/>
  <c r="BQ16" i="3" s="1"/>
  <c r="BE14" i="7"/>
  <c r="BD14" i="7"/>
  <c r="DI14" i="7"/>
  <c r="DH14" i="7"/>
  <c r="AU15" i="7"/>
  <c r="AV15" i="7" s="1"/>
  <c r="BI17" i="3"/>
  <c r="BL17" i="3" s="1"/>
  <c r="DL15" i="7"/>
  <c r="BP16" i="7"/>
  <c r="BS16" i="7" s="1"/>
  <c r="AJ13" i="3"/>
  <c r="AI13" i="3"/>
  <c r="AF14" i="3" s="1"/>
  <c r="CG14" i="7"/>
  <c r="CF14" i="7"/>
  <c r="Z16" i="3"/>
  <c r="AA16" i="3" s="1"/>
  <c r="CJ15" i="7"/>
  <c r="AU14" i="3"/>
  <c r="AX14" i="3" s="1"/>
  <c r="BW15" i="3"/>
  <c r="BZ15" i="3" s="1"/>
  <c r="DI15" i="3"/>
  <c r="DH15" i="3"/>
  <c r="BY15" i="7"/>
  <c r="DG14" i="7"/>
  <c r="DE15" i="7" s="1"/>
  <c r="BX15" i="7"/>
  <c r="CX16" i="3"/>
  <c r="T15" i="3"/>
  <c r="AJ15" i="7"/>
  <c r="AI15" i="7"/>
  <c r="BL16" i="7"/>
  <c r="BK16" i="7"/>
  <c r="DM15" i="3"/>
  <c r="DN15" i="3" s="1"/>
  <c r="U15" i="3"/>
  <c r="BJ16" i="7"/>
  <c r="BH17" i="7" s="1"/>
  <c r="BC14" i="7"/>
  <c r="CK16" i="3"/>
  <c r="CN16" i="3" s="1"/>
  <c r="AP15" i="7"/>
  <c r="CC15" i="3"/>
  <c r="AA14" i="7"/>
  <c r="Y15" i="7" s="1"/>
  <c r="Z14" i="7"/>
  <c r="AC14" i="7" s="1"/>
  <c r="DG15" i="3"/>
  <c r="AB14" i="7"/>
  <c r="BA14" i="3"/>
  <c r="CY14" i="7"/>
  <c r="CZ14" i="7" s="1"/>
  <c r="AM14" i="3"/>
  <c r="CR15" i="3"/>
  <c r="CS15" i="3" s="1"/>
  <c r="S15" i="7"/>
  <c r="AH15" i="7"/>
  <c r="BA15" i="7" l="1"/>
  <c r="BX15" i="3"/>
  <c r="BY15" i="3"/>
  <c r="BJ17" i="3"/>
  <c r="BH18" i="3" s="1"/>
  <c r="BK17" i="3"/>
  <c r="BV16" i="7"/>
  <c r="CT14" i="7"/>
  <c r="CS14" i="7"/>
  <c r="CQ15" i="7" s="1"/>
  <c r="CR15" i="7" s="1"/>
  <c r="CU15" i="7" s="1"/>
  <c r="AF16" i="7"/>
  <c r="CY16" i="3"/>
  <c r="CZ16" i="3" s="1"/>
  <c r="AT16" i="7"/>
  <c r="AG14" i="3"/>
  <c r="AJ14" i="3" s="1"/>
  <c r="AN14" i="3"/>
  <c r="CU15" i="3"/>
  <c r="CT15" i="3"/>
  <c r="BB15" i="7"/>
  <c r="BE15" i="7" s="1"/>
  <c r="DP15" i="3"/>
  <c r="DO15" i="3"/>
  <c r="CC15" i="7"/>
  <c r="AC16" i="3"/>
  <c r="AB16" i="3"/>
  <c r="BR16" i="7"/>
  <c r="AX15" i="7"/>
  <c r="AW15" i="7"/>
  <c r="BS16" i="3"/>
  <c r="BR16" i="3"/>
  <c r="BO17" i="3" s="1"/>
  <c r="AG16" i="7"/>
  <c r="AJ16" i="7" s="1"/>
  <c r="BI17" i="7"/>
  <c r="BL17" i="7" s="1"/>
  <c r="AW14" i="3"/>
  <c r="AV14" i="3"/>
  <c r="BQ16" i="7"/>
  <c r="BD15" i="7"/>
  <c r="BC14" i="3"/>
  <c r="BB14" i="3"/>
  <c r="Z15" i="7"/>
  <c r="AC15" i="7" s="1"/>
  <c r="Y17" i="3"/>
  <c r="V15" i="7"/>
  <c r="U15" i="7"/>
  <c r="CE15" i="3"/>
  <c r="CD15" i="3"/>
  <c r="BW16" i="7"/>
  <c r="BZ16" i="7" s="1"/>
  <c r="T15" i="7"/>
  <c r="DB14" i="7"/>
  <c r="DA14" i="7"/>
  <c r="CX15" i="7" s="1"/>
  <c r="DE16" i="3"/>
  <c r="CM16" i="3"/>
  <c r="CL16" i="3"/>
  <c r="BK17" i="7"/>
  <c r="R16" i="3"/>
  <c r="DF15" i="7"/>
  <c r="DI15" i="7" s="1"/>
  <c r="CK15" i="7"/>
  <c r="CL15" i="7" s="1"/>
  <c r="CT15" i="7"/>
  <c r="DM15" i="7"/>
  <c r="DN15" i="7" s="1"/>
  <c r="AO15" i="7"/>
  <c r="AM16" i="7" s="1"/>
  <c r="DH15" i="7" l="1"/>
  <c r="BO17" i="7"/>
  <c r="BV16" i="3"/>
  <c r="BW16" i="3" s="1"/>
  <c r="CS15" i="7"/>
  <c r="CQ16" i="7" s="1"/>
  <c r="CR16" i="7" s="1"/>
  <c r="CU16" i="7" s="1"/>
  <c r="BC15" i="7"/>
  <c r="AI14" i="3"/>
  <c r="BJ17" i="7"/>
  <c r="AH14" i="3"/>
  <c r="AI16" i="7"/>
  <c r="CY15" i="7"/>
  <c r="DB15" i="7" s="1"/>
  <c r="BH18" i="7"/>
  <c r="AU16" i="7"/>
  <c r="AX16" i="7" s="1"/>
  <c r="S16" i="3"/>
  <c r="T16" i="3" s="1"/>
  <c r="R16" i="7"/>
  <c r="CG15" i="3"/>
  <c r="CF15" i="3"/>
  <c r="BP17" i="3"/>
  <c r="BS17" i="3" s="1"/>
  <c r="DL16" i="3"/>
  <c r="BY16" i="7"/>
  <c r="BA16" i="7"/>
  <c r="AF15" i="3"/>
  <c r="Z17" i="3"/>
  <c r="AC17" i="3" s="1"/>
  <c r="AQ14" i="3"/>
  <c r="AP14" i="3"/>
  <c r="AA15" i="7"/>
  <c r="AO14" i="3"/>
  <c r="AM15" i="3" s="1"/>
  <c r="AN16" i="7"/>
  <c r="AO16" i="7" s="1"/>
  <c r="DF16" i="3"/>
  <c r="DG16" i="3" s="1"/>
  <c r="CC16" i="3"/>
  <c r="AB15" i="7"/>
  <c r="DA15" i="7"/>
  <c r="BP17" i="7"/>
  <c r="BS17" i="7" s="1"/>
  <c r="BI18" i="3"/>
  <c r="DP15" i="7"/>
  <c r="DO15" i="7"/>
  <c r="CN15" i="7"/>
  <c r="CM15" i="7"/>
  <c r="CJ16" i="7" s="1"/>
  <c r="DG15" i="7"/>
  <c r="DE16" i="7" s="1"/>
  <c r="CJ17" i="3"/>
  <c r="BX16" i="7"/>
  <c r="BV17" i="7" s="1"/>
  <c r="BX16" i="3"/>
  <c r="BE14" i="3"/>
  <c r="BD14" i="3"/>
  <c r="AT15" i="3"/>
  <c r="AH16" i="7"/>
  <c r="CD15" i="7"/>
  <c r="CE15" i="7" s="1"/>
  <c r="DB16" i="3"/>
  <c r="DA16" i="3"/>
  <c r="CX17" i="3" s="1"/>
  <c r="CQ16" i="3"/>
  <c r="BZ16" i="3" l="1"/>
  <c r="BY16" i="3"/>
  <c r="BV17" i="3"/>
  <c r="BW17" i="3" s="1"/>
  <c r="BX17" i="3" s="1"/>
  <c r="BQ17" i="7"/>
  <c r="AV16" i="7"/>
  <c r="AF17" i="7"/>
  <c r="AW16" i="7"/>
  <c r="BR17" i="3"/>
  <c r="CY17" i="3"/>
  <c r="DB17" i="3" s="1"/>
  <c r="CR16" i="3"/>
  <c r="CS16" i="3" s="1"/>
  <c r="CG15" i="7"/>
  <c r="CF15" i="7"/>
  <c r="CK17" i="3"/>
  <c r="DI16" i="3"/>
  <c r="DH16" i="3"/>
  <c r="DE17" i="3" s="1"/>
  <c r="AQ16" i="7"/>
  <c r="AP16" i="7"/>
  <c r="AM17" i="7" s="1"/>
  <c r="Y16" i="7"/>
  <c r="AB17" i="3"/>
  <c r="BR17" i="7"/>
  <c r="BO18" i="7" s="1"/>
  <c r="DM16" i="3"/>
  <c r="AG17" i="7"/>
  <c r="AH17" i="7" s="1"/>
  <c r="BL18" i="3"/>
  <c r="BK18" i="3"/>
  <c r="AN15" i="3"/>
  <c r="AQ15" i="3" s="1"/>
  <c r="AA17" i="3"/>
  <c r="BB16" i="7"/>
  <c r="BC16" i="7" s="1"/>
  <c r="BQ17" i="3"/>
  <c r="DL16" i="7"/>
  <c r="DA17" i="3"/>
  <c r="DF16" i="7"/>
  <c r="DG16" i="7" s="1"/>
  <c r="AH15" i="3"/>
  <c r="AG15" i="3"/>
  <c r="T16" i="7"/>
  <c r="S16" i="7"/>
  <c r="CL16" i="7"/>
  <c r="CK16" i="7"/>
  <c r="CN16" i="7" s="1"/>
  <c r="AP15" i="3"/>
  <c r="AU15" i="3"/>
  <c r="AV15" i="3" s="1"/>
  <c r="BW17" i="7"/>
  <c r="BZ17" i="7" s="1"/>
  <c r="BJ18" i="3"/>
  <c r="CD16" i="3"/>
  <c r="CG16" i="3" s="1"/>
  <c r="CS16" i="7"/>
  <c r="BA15" i="3"/>
  <c r="V16" i="3"/>
  <c r="U16" i="3"/>
  <c r="CT16" i="7"/>
  <c r="BI18" i="7"/>
  <c r="CZ15" i="7"/>
  <c r="CX16" i="7" s="1"/>
  <c r="AT17" i="7" l="1"/>
  <c r="AU17" i="7" s="1"/>
  <c r="AX17" i="7" s="1"/>
  <c r="AW17" i="7"/>
  <c r="BX17" i="7"/>
  <c r="BV18" i="7" s="1"/>
  <c r="BW18" i="7" s="1"/>
  <c r="Y18" i="3"/>
  <c r="BY17" i="7"/>
  <c r="BH19" i="3"/>
  <c r="BI19" i="3" s="1"/>
  <c r="BL19" i="3" s="1"/>
  <c r="BO18" i="3"/>
  <c r="BP18" i="3" s="1"/>
  <c r="BQ18" i="3" s="1"/>
  <c r="AO15" i="3"/>
  <c r="AM16" i="3" s="1"/>
  <c r="AN16" i="3" s="1"/>
  <c r="DP16" i="3"/>
  <c r="DO16" i="3"/>
  <c r="DF17" i="3"/>
  <c r="DI17" i="3" s="1"/>
  <c r="CY16" i="7"/>
  <c r="CZ16" i="7" s="1"/>
  <c r="CE16" i="3"/>
  <c r="AX15" i="3"/>
  <c r="AW15" i="3"/>
  <c r="BZ17" i="3"/>
  <c r="BY17" i="3"/>
  <c r="V16" i="7"/>
  <c r="U16" i="7"/>
  <c r="R17" i="7" s="1"/>
  <c r="AN17" i="7"/>
  <c r="AQ17" i="7" s="1"/>
  <c r="DN16" i="3"/>
  <c r="DL17" i="3" s="1"/>
  <c r="AP17" i="7"/>
  <c r="CM16" i="7"/>
  <c r="CC16" i="7"/>
  <c r="BB15" i="3"/>
  <c r="BC15" i="3" s="1"/>
  <c r="CJ17" i="7"/>
  <c r="DM16" i="7"/>
  <c r="CN17" i="3"/>
  <c r="CM17" i="3"/>
  <c r="BE16" i="7"/>
  <c r="BD16" i="7"/>
  <c r="Z16" i="7"/>
  <c r="BL18" i="7"/>
  <c r="BK18" i="7"/>
  <c r="AT16" i="3"/>
  <c r="BP18" i="7"/>
  <c r="BS18" i="7" s="1"/>
  <c r="Z18" i="3"/>
  <c r="AC18" i="3" s="1"/>
  <c r="BJ18" i="7"/>
  <c r="CF16" i="3"/>
  <c r="CQ17" i="7"/>
  <c r="AJ15" i="3"/>
  <c r="AI15" i="3"/>
  <c r="DI16" i="7"/>
  <c r="DH16" i="7"/>
  <c r="DE17" i="7" s="1"/>
  <c r="AJ17" i="7"/>
  <c r="AI17" i="7"/>
  <c r="AF18" i="7" s="1"/>
  <c r="R17" i="3"/>
  <c r="CL17" i="3"/>
  <c r="CJ18" i="3" s="1"/>
  <c r="CU16" i="3"/>
  <c r="CT16" i="3"/>
  <c r="AV17" i="7"/>
  <c r="CZ17" i="3"/>
  <c r="CX18" i="3" s="1"/>
  <c r="AQ16" i="3" l="1"/>
  <c r="AP16" i="3"/>
  <c r="AT18" i="7"/>
  <c r="BH19" i="7"/>
  <c r="BI19" i="7" s="1"/>
  <c r="BL19" i="7" s="1"/>
  <c r="AO17" i="7"/>
  <c r="BZ18" i="7"/>
  <c r="BY18" i="7"/>
  <c r="AB18" i="3"/>
  <c r="Y19" i="3" s="1"/>
  <c r="AM18" i="7"/>
  <c r="AA18" i="3"/>
  <c r="S17" i="7"/>
  <c r="V17" i="7" s="1"/>
  <c r="DG17" i="7"/>
  <c r="DF17" i="7"/>
  <c r="DI17" i="7" s="1"/>
  <c r="S17" i="3"/>
  <c r="AG18" i="7"/>
  <c r="AJ18" i="7" s="1"/>
  <c r="CD16" i="7"/>
  <c r="BS18" i="3"/>
  <c r="BR18" i="3"/>
  <c r="AV16" i="3"/>
  <c r="AT17" i="3" s="1"/>
  <c r="AU16" i="3"/>
  <c r="AX16" i="3" s="1"/>
  <c r="CC17" i="3"/>
  <c r="AN18" i="7"/>
  <c r="AQ18" i="7" s="1"/>
  <c r="CY18" i="3"/>
  <c r="AC16" i="7"/>
  <c r="AB16" i="7"/>
  <c r="CK17" i="7"/>
  <c r="CN17" i="7" s="1"/>
  <c r="BK19" i="3"/>
  <c r="AW16" i="3"/>
  <c r="DG17" i="3"/>
  <c r="BX18" i="7"/>
  <c r="BV19" i="7" s="1"/>
  <c r="DM17" i="3"/>
  <c r="DP17" i="3" s="1"/>
  <c r="CK18" i="3"/>
  <c r="CN18" i="3" s="1"/>
  <c r="AI18" i="7"/>
  <c r="DH17" i="7"/>
  <c r="BR18" i="7"/>
  <c r="BQ18" i="7"/>
  <c r="BJ19" i="3"/>
  <c r="BH20" i="3" s="1"/>
  <c r="AF16" i="3"/>
  <c r="DP16" i="7"/>
  <c r="DO16" i="7"/>
  <c r="U17" i="7"/>
  <c r="AU18" i="7"/>
  <c r="AV18" i="7" s="1"/>
  <c r="DH17" i="3"/>
  <c r="CR17" i="7"/>
  <c r="CS17" i="7" s="1"/>
  <c r="BV18" i="3"/>
  <c r="AA16" i="7"/>
  <c r="DN16" i="7"/>
  <c r="BE15" i="3"/>
  <c r="BD15" i="3"/>
  <c r="BA16" i="3" s="1"/>
  <c r="DB16" i="7"/>
  <c r="DA16" i="7"/>
  <c r="CX17" i="7" s="1"/>
  <c r="CQ17" i="3"/>
  <c r="AO16" i="3"/>
  <c r="AM17" i="3" s="1"/>
  <c r="BA17" i="7"/>
  <c r="CM17" i="7" l="1"/>
  <c r="Y17" i="7"/>
  <c r="AO18" i="7"/>
  <c r="DL17" i="7"/>
  <c r="DM17" i="7" s="1"/>
  <c r="DP17" i="7" s="1"/>
  <c r="CL17" i="7"/>
  <c r="CJ18" i="7" s="1"/>
  <c r="AH18" i="7"/>
  <c r="AF19" i="7" s="1"/>
  <c r="DE18" i="3"/>
  <c r="CM18" i="3"/>
  <c r="CJ19" i="3" s="1"/>
  <c r="CL18" i="3"/>
  <c r="CY17" i="7"/>
  <c r="DB17" i="7" s="1"/>
  <c r="BB16" i="3"/>
  <c r="BE16" i="3" s="1"/>
  <c r="CK18" i="7"/>
  <c r="CN18" i="7" s="1"/>
  <c r="AU17" i="3"/>
  <c r="AX17" i="3" s="1"/>
  <c r="Z17" i="7"/>
  <c r="AC17" i="7" s="1"/>
  <c r="CR17" i="3"/>
  <c r="CU17" i="7"/>
  <c r="CT17" i="7"/>
  <c r="BX19" i="7"/>
  <c r="BW19" i="7"/>
  <c r="BI20" i="3"/>
  <c r="BL20" i="3" s="1"/>
  <c r="Z19" i="3"/>
  <c r="AA19" i="3" s="1"/>
  <c r="CG16" i="7"/>
  <c r="CF16" i="7"/>
  <c r="V17" i="3"/>
  <c r="U17" i="3"/>
  <c r="AG16" i="3"/>
  <c r="AH16" i="3" s="1"/>
  <c r="DF18" i="3"/>
  <c r="DI18" i="3" s="1"/>
  <c r="DB18" i="3"/>
  <c r="DA18" i="3"/>
  <c r="CD17" i="3"/>
  <c r="DE18" i="7"/>
  <c r="BB17" i="7"/>
  <c r="DN17" i="3"/>
  <c r="AW17" i="3"/>
  <c r="CZ18" i="3"/>
  <c r="BJ19" i="7"/>
  <c r="AN17" i="3"/>
  <c r="BW18" i="3"/>
  <c r="AX18" i="7"/>
  <c r="AW18" i="7"/>
  <c r="BO19" i="7"/>
  <c r="BO19" i="3"/>
  <c r="BK20" i="3"/>
  <c r="DO17" i="3"/>
  <c r="AP18" i="7"/>
  <c r="AM19" i="7" s="1"/>
  <c r="BK19" i="7"/>
  <c r="CE16" i="7"/>
  <c r="T17" i="3"/>
  <c r="T17" i="7"/>
  <c r="R18" i="7" s="1"/>
  <c r="BC16" i="3" l="1"/>
  <c r="DL18" i="3"/>
  <c r="CX19" i="3"/>
  <c r="BD16" i="3"/>
  <c r="BA17" i="3" s="1"/>
  <c r="R18" i="3"/>
  <c r="DO17" i="7"/>
  <c r="DA17" i="7"/>
  <c r="DN17" i="7"/>
  <c r="AG19" i="7"/>
  <c r="CL18" i="7"/>
  <c r="CM18" i="7"/>
  <c r="AB17" i="7"/>
  <c r="AN19" i="7"/>
  <c r="AQ19" i="7" s="1"/>
  <c r="BP19" i="3"/>
  <c r="AQ17" i="3"/>
  <c r="AP17" i="3"/>
  <c r="BE17" i="7"/>
  <c r="BD17" i="7"/>
  <c r="CG17" i="3"/>
  <c r="CF17" i="3"/>
  <c r="CC17" i="7"/>
  <c r="CY19" i="3"/>
  <c r="DB19" i="3" s="1"/>
  <c r="DH18" i="3"/>
  <c r="S18" i="7"/>
  <c r="AO17" i="3"/>
  <c r="CU17" i="3"/>
  <c r="CT17" i="3"/>
  <c r="AA17" i="7"/>
  <c r="Y18" i="7" s="1"/>
  <c r="AV17" i="3"/>
  <c r="AT18" i="3" s="1"/>
  <c r="CK19" i="3"/>
  <c r="CL19" i="3" s="1"/>
  <c r="BP19" i="7"/>
  <c r="BZ18" i="3"/>
  <c r="BY18" i="3"/>
  <c r="DM18" i="3"/>
  <c r="DP18" i="3" s="1"/>
  <c r="BC17" i="7"/>
  <c r="CE17" i="3"/>
  <c r="CC18" i="3" s="1"/>
  <c r="DG18" i="3"/>
  <c r="S18" i="3"/>
  <c r="V18" i="3" s="1"/>
  <c r="BX18" i="3"/>
  <c r="BH20" i="7"/>
  <c r="DF18" i="7"/>
  <c r="AJ16" i="3"/>
  <c r="AI16" i="3"/>
  <c r="AF17" i="3" s="1"/>
  <c r="AC19" i="3"/>
  <c r="AB19" i="3"/>
  <c r="BJ20" i="3"/>
  <c r="BH21" i="3" s="1"/>
  <c r="BZ19" i="7"/>
  <c r="BY19" i="7"/>
  <c r="BV20" i="7" s="1"/>
  <c r="AT19" i="7"/>
  <c r="CS17" i="3"/>
  <c r="CQ18" i="7"/>
  <c r="CZ17" i="7"/>
  <c r="CX18" i="7" s="1"/>
  <c r="BB17" i="3" l="1"/>
  <c r="BC17" i="3" s="1"/>
  <c r="CJ19" i="7"/>
  <c r="CK19" i="7" s="1"/>
  <c r="CN19" i="7" s="1"/>
  <c r="U18" i="3"/>
  <c r="DO18" i="3"/>
  <c r="AP19" i="7"/>
  <c r="DL18" i="7"/>
  <c r="DM18" i="7" s="1"/>
  <c r="DP18" i="7" s="1"/>
  <c r="AJ19" i="7"/>
  <c r="AI19" i="7"/>
  <c r="T18" i="3"/>
  <c r="AH19" i="7"/>
  <c r="CD18" i="3"/>
  <c r="CG18" i="3" s="1"/>
  <c r="BW20" i="7"/>
  <c r="BZ20" i="7" s="1"/>
  <c r="BS19" i="3"/>
  <c r="BR19" i="3"/>
  <c r="CY18" i="7"/>
  <c r="CZ18" i="7" s="1"/>
  <c r="DA19" i="3"/>
  <c r="BI20" i="7"/>
  <c r="BA18" i="7"/>
  <c r="Z18" i="7"/>
  <c r="AM18" i="3"/>
  <c r="Y20" i="3"/>
  <c r="CZ19" i="3"/>
  <c r="CX20" i="3" s="1"/>
  <c r="CD17" i="7"/>
  <c r="CE17" i="7" s="1"/>
  <c r="BQ19" i="3"/>
  <c r="BO20" i="3" s="1"/>
  <c r="AU19" i="7"/>
  <c r="AV19" i="7" s="1"/>
  <c r="AU18" i="3"/>
  <c r="AV18" i="3" s="1"/>
  <c r="CR18" i="7"/>
  <c r="DI18" i="7"/>
  <c r="DH18" i="7"/>
  <c r="BV19" i="3"/>
  <c r="BS19" i="7"/>
  <c r="BR19" i="7"/>
  <c r="V18" i="7"/>
  <c r="U18" i="7"/>
  <c r="AG17" i="3"/>
  <c r="AJ17" i="3" s="1"/>
  <c r="CQ18" i="3"/>
  <c r="BI21" i="3"/>
  <c r="DG18" i="7"/>
  <c r="DE19" i="3"/>
  <c r="DN18" i="3"/>
  <c r="DL19" i="3" s="1"/>
  <c r="BQ19" i="7"/>
  <c r="CN19" i="3"/>
  <c r="CM19" i="3"/>
  <c r="T18" i="7"/>
  <c r="R19" i="7" s="1"/>
  <c r="CM19" i="7"/>
  <c r="CL19" i="7"/>
  <c r="AO19" i="7"/>
  <c r="AM20" i="7" s="1"/>
  <c r="R19" i="3" l="1"/>
  <c r="S19" i="3" s="1"/>
  <c r="V19" i="3" s="1"/>
  <c r="DN18" i="7"/>
  <c r="DL19" i="7" s="1"/>
  <c r="DM19" i="7" s="1"/>
  <c r="DP19" i="7" s="1"/>
  <c r="DO18" i="7"/>
  <c r="BO20" i="7"/>
  <c r="DE19" i="7"/>
  <c r="DF19" i="7" s="1"/>
  <c r="BE17" i="3"/>
  <c r="BD17" i="3"/>
  <c r="BA18" i="3" s="1"/>
  <c r="AI17" i="3"/>
  <c r="AF20" i="7"/>
  <c r="S19" i="7"/>
  <c r="V19" i="7" s="1"/>
  <c r="CY20" i="3"/>
  <c r="DB20" i="3" s="1"/>
  <c r="BL21" i="3"/>
  <c r="BK21" i="3"/>
  <c r="BW19" i="3"/>
  <c r="BP20" i="7"/>
  <c r="BS20" i="7" s="1"/>
  <c r="CR18" i="3"/>
  <c r="AX18" i="3"/>
  <c r="AW18" i="3"/>
  <c r="AX19" i="7"/>
  <c r="AW19" i="7"/>
  <c r="BB18" i="7"/>
  <c r="BC18" i="7" s="1"/>
  <c r="BY20" i="7"/>
  <c r="CJ20" i="3"/>
  <c r="DM19" i="3"/>
  <c r="DN19" i="3" s="1"/>
  <c r="BL20" i="7"/>
  <c r="BK20" i="7"/>
  <c r="AH17" i="3"/>
  <c r="AF18" i="3" s="1"/>
  <c r="BJ20" i="7"/>
  <c r="CE18" i="3"/>
  <c r="AT19" i="3"/>
  <c r="BP20" i="3"/>
  <c r="BS20" i="3" s="1"/>
  <c r="AN18" i="3"/>
  <c r="DB18" i="7"/>
  <c r="DA18" i="7"/>
  <c r="AN20" i="7"/>
  <c r="DF19" i="3"/>
  <c r="DG19" i="3" s="1"/>
  <c r="CU18" i="7"/>
  <c r="CT18" i="7"/>
  <c r="Z20" i="3"/>
  <c r="AA20" i="3" s="1"/>
  <c r="AC18" i="7"/>
  <c r="AB18" i="7"/>
  <c r="CJ20" i="7"/>
  <c r="BJ21" i="3"/>
  <c r="BH22" i="3" s="1"/>
  <c r="CS18" i="7"/>
  <c r="CF18" i="3"/>
  <c r="T19" i="3"/>
  <c r="CG17" i="7"/>
  <c r="CF17" i="7"/>
  <c r="CC18" i="7" s="1"/>
  <c r="AA18" i="7"/>
  <c r="DA20" i="3"/>
  <c r="BX20" i="7"/>
  <c r="BV21" i="7" s="1"/>
  <c r="BB18" i="3" l="1"/>
  <c r="BC18" i="3" s="1"/>
  <c r="DI19" i="7"/>
  <c r="DH19" i="7"/>
  <c r="BQ20" i="3"/>
  <c r="BR20" i="3"/>
  <c r="BO21" i="3" s="1"/>
  <c r="U19" i="3"/>
  <c r="R20" i="3" s="1"/>
  <c r="S20" i="3" s="1"/>
  <c r="U19" i="7"/>
  <c r="AG20" i="7"/>
  <c r="AH20" i="7"/>
  <c r="BH21" i="7"/>
  <c r="DG19" i="7"/>
  <c r="DE20" i="7" s="1"/>
  <c r="DF20" i="7" s="1"/>
  <c r="AQ18" i="3"/>
  <c r="AP18" i="3"/>
  <c r="BZ19" i="3"/>
  <c r="BY19" i="3"/>
  <c r="Y19" i="7"/>
  <c r="CK20" i="7"/>
  <c r="BI21" i="7"/>
  <c r="BL21" i="7" s="1"/>
  <c r="BR20" i="7"/>
  <c r="AT20" i="7"/>
  <c r="BW21" i="7"/>
  <c r="BZ21" i="7" s="1"/>
  <c r="AU19" i="3"/>
  <c r="AX19" i="3" s="1"/>
  <c r="CU18" i="3"/>
  <c r="CT18" i="3"/>
  <c r="BX19" i="3"/>
  <c r="T19" i="7"/>
  <c r="R20" i="7" s="1"/>
  <c r="AQ20" i="7"/>
  <c r="AP20" i="7"/>
  <c r="CK20" i="3"/>
  <c r="CL20" i="3" s="1"/>
  <c r="BI22" i="3"/>
  <c r="BL22" i="3" s="1"/>
  <c r="AO20" i="7"/>
  <c r="AO18" i="3"/>
  <c r="AM19" i="3" s="1"/>
  <c r="DN19" i="7"/>
  <c r="CD18" i="7"/>
  <c r="CG18" i="7" s="1"/>
  <c r="CQ19" i="7"/>
  <c r="DO19" i="7"/>
  <c r="AC20" i="3"/>
  <c r="AB20" i="3"/>
  <c r="DI19" i="3"/>
  <c r="DH19" i="3"/>
  <c r="DE20" i="3" s="1"/>
  <c r="CC19" i="3"/>
  <c r="AH18" i="3"/>
  <c r="AG18" i="3"/>
  <c r="DP19" i="3"/>
  <c r="DO19" i="3"/>
  <c r="BE18" i="7"/>
  <c r="BD18" i="7"/>
  <c r="BA19" i="7" s="1"/>
  <c r="CS18" i="3"/>
  <c r="CQ19" i="3" s="1"/>
  <c r="BQ20" i="7"/>
  <c r="CZ20" i="3"/>
  <c r="CX21" i="3" s="1"/>
  <c r="CX19" i="7"/>
  <c r="DI20" i="7" l="1"/>
  <c r="DG20" i="7"/>
  <c r="BA19" i="3"/>
  <c r="BB19" i="3" s="1"/>
  <c r="BE19" i="3" s="1"/>
  <c r="BE18" i="3"/>
  <c r="BD18" i="3"/>
  <c r="BD19" i="3" s="1"/>
  <c r="BO21" i="7"/>
  <c r="BP21" i="7" s="1"/>
  <c r="CF18" i="7"/>
  <c r="CC19" i="7" s="1"/>
  <c r="BV20" i="3"/>
  <c r="AJ20" i="7"/>
  <c r="AI20" i="7"/>
  <c r="AF21" i="7" s="1"/>
  <c r="CE18" i="7"/>
  <c r="BK22" i="3"/>
  <c r="DL20" i="7"/>
  <c r="DM20" i="7" s="1"/>
  <c r="BJ22" i="3"/>
  <c r="AW19" i="3"/>
  <c r="BB19" i="7"/>
  <c r="BE19" i="7" s="1"/>
  <c r="DF20" i="3"/>
  <c r="DI20" i="3" s="1"/>
  <c r="CY19" i="7"/>
  <c r="CD19" i="3"/>
  <c r="CE19" i="3" s="1"/>
  <c r="Z19" i="7"/>
  <c r="AA19" i="7" s="1"/>
  <c r="CR19" i="7"/>
  <c r="CS19" i="7" s="1"/>
  <c r="BK21" i="7"/>
  <c r="DH20" i="7"/>
  <c r="CR19" i="3"/>
  <c r="CU19" i="3" s="1"/>
  <c r="BX21" i="7"/>
  <c r="BJ21" i="7"/>
  <c r="CN20" i="7"/>
  <c r="CM20" i="7"/>
  <c r="V20" i="3"/>
  <c r="U20" i="3"/>
  <c r="DE21" i="7"/>
  <c r="Y21" i="3"/>
  <c r="CY21" i="3"/>
  <c r="AN19" i="3"/>
  <c r="AQ19" i="3" s="1"/>
  <c r="S20" i="7"/>
  <c r="AJ18" i="3"/>
  <c r="AI18" i="3"/>
  <c r="AF19" i="3" s="1"/>
  <c r="DH20" i="3"/>
  <c r="AM21" i="7"/>
  <c r="CN20" i="3"/>
  <c r="CM20" i="3"/>
  <c r="CJ21" i="3" s="1"/>
  <c r="BW20" i="3"/>
  <c r="BZ20" i="3" s="1"/>
  <c r="BY21" i="7"/>
  <c r="AV19" i="3"/>
  <c r="AT20" i="3" s="1"/>
  <c r="AU20" i="7"/>
  <c r="DL20" i="3"/>
  <c r="BP21" i="3"/>
  <c r="BQ21" i="3" s="1"/>
  <c r="CL20" i="7"/>
  <c r="T20" i="3"/>
  <c r="DG20" i="3" l="1"/>
  <c r="DE21" i="3" s="1"/>
  <c r="BH22" i="7"/>
  <c r="BC19" i="3"/>
  <c r="BA20" i="3" s="1"/>
  <c r="AG21" i="7"/>
  <c r="AH21" i="7" s="1"/>
  <c r="DP20" i="7"/>
  <c r="DO20" i="7"/>
  <c r="BS21" i="7"/>
  <c r="BR21" i="7"/>
  <c r="CJ21" i="7"/>
  <c r="CK21" i="7" s="1"/>
  <c r="CN21" i="7" s="1"/>
  <c r="DN20" i="7"/>
  <c r="DL21" i="7" s="1"/>
  <c r="DM21" i="7" s="1"/>
  <c r="BH23" i="3"/>
  <c r="BI23" i="3" s="1"/>
  <c r="BL23" i="3" s="1"/>
  <c r="AO19" i="3"/>
  <c r="AP19" i="3"/>
  <c r="BD19" i="7"/>
  <c r="AG19" i="3"/>
  <c r="AJ19" i="3" s="1"/>
  <c r="DM20" i="3"/>
  <c r="DN20" i="3" s="1"/>
  <c r="DB21" i="3"/>
  <c r="DA21" i="3"/>
  <c r="BI22" i="7"/>
  <c r="BL22" i="7" s="1"/>
  <c r="R21" i="3"/>
  <c r="AU20" i="3"/>
  <c r="AM20" i="3"/>
  <c r="DF21" i="7"/>
  <c r="DI21" i="7" s="1"/>
  <c r="AI21" i="7"/>
  <c r="BB20" i="3"/>
  <c r="AC19" i="7"/>
  <c r="AB19" i="7"/>
  <c r="CG19" i="3"/>
  <c r="CF19" i="3"/>
  <c r="CC20" i="3" s="1"/>
  <c r="DF21" i="3"/>
  <c r="DI21" i="3" s="1"/>
  <c r="AN21" i="7"/>
  <c r="AO21" i="7" s="1"/>
  <c r="BV22" i="7"/>
  <c r="CS19" i="3"/>
  <c r="CD19" i="7"/>
  <c r="CE19" i="7" s="1"/>
  <c r="DB19" i="7"/>
  <c r="DA19" i="7"/>
  <c r="V20" i="7"/>
  <c r="U20" i="7"/>
  <c r="CK21" i="3"/>
  <c r="CN21" i="3" s="1"/>
  <c r="AX20" i="7"/>
  <c r="AW20" i="7"/>
  <c r="T20" i="7"/>
  <c r="CZ21" i="3"/>
  <c r="CX22" i="3" s="1"/>
  <c r="BS21" i="3"/>
  <c r="BR21" i="3"/>
  <c r="BO22" i="3" s="1"/>
  <c r="AV20" i="7"/>
  <c r="BX20" i="3"/>
  <c r="AA21" i="3"/>
  <c r="Z21" i="3"/>
  <c r="BY20" i="3"/>
  <c r="CT19" i="3"/>
  <c r="CU19" i="7"/>
  <c r="CT19" i="7"/>
  <c r="CQ20" i="7" s="1"/>
  <c r="BQ21" i="7"/>
  <c r="BO22" i="7" s="1"/>
  <c r="CZ19" i="7"/>
  <c r="CX20" i="7" s="1"/>
  <c r="BC19" i="7"/>
  <c r="BA20" i="7" s="1"/>
  <c r="AJ21" i="7" l="1"/>
  <c r="BK23" i="3"/>
  <c r="BJ23" i="3"/>
  <c r="BH24" i="3" s="1"/>
  <c r="AI19" i="3"/>
  <c r="DG21" i="7"/>
  <c r="DP21" i="7"/>
  <c r="DO21" i="7"/>
  <c r="DN21" i="7"/>
  <c r="DL22" i="7" s="1"/>
  <c r="DM22" i="7" s="1"/>
  <c r="DP22" i="7" s="1"/>
  <c r="BJ22" i="7"/>
  <c r="AT21" i="7"/>
  <c r="BP22" i="3"/>
  <c r="BS22" i="3" s="1"/>
  <c r="CS20" i="7"/>
  <c r="CR20" i="7"/>
  <c r="CU20" i="7" s="1"/>
  <c r="CY20" i="7"/>
  <c r="DB20" i="7" s="1"/>
  <c r="AU21" i="7"/>
  <c r="AX21" i="7" s="1"/>
  <c r="CM21" i="3"/>
  <c r="BP22" i="7"/>
  <c r="BB20" i="7"/>
  <c r="BC20" i="7" s="1"/>
  <c r="AC21" i="3"/>
  <c r="AB21" i="3"/>
  <c r="BV21" i="3"/>
  <c r="CD20" i="3"/>
  <c r="CG20" i="3" s="1"/>
  <c r="DH21" i="3"/>
  <c r="DP20" i="3"/>
  <c r="DO20" i="3"/>
  <c r="DA20" i="7"/>
  <c r="BE20" i="3"/>
  <c r="BD20" i="3"/>
  <c r="S21" i="3"/>
  <c r="BR22" i="3"/>
  <c r="CL21" i="3"/>
  <c r="BC20" i="3"/>
  <c r="BA21" i="3" s="1"/>
  <c r="AN20" i="3"/>
  <c r="AO20" i="3" s="1"/>
  <c r="AX20" i="3"/>
  <c r="AW20" i="3"/>
  <c r="Y20" i="7"/>
  <c r="BI24" i="3"/>
  <c r="BL24" i="3" s="1"/>
  <c r="CQ20" i="3"/>
  <c r="DL21" i="3"/>
  <c r="CY22" i="3"/>
  <c r="DB22" i="3" s="1"/>
  <c r="BW22" i="7"/>
  <c r="BX22" i="7" s="1"/>
  <c r="DG21" i="3"/>
  <c r="CT20" i="7"/>
  <c r="CM21" i="7"/>
  <c r="R21" i="7"/>
  <c r="CL21" i="7"/>
  <c r="AF22" i="7"/>
  <c r="CG19" i="7"/>
  <c r="CF19" i="7"/>
  <c r="AQ21" i="7"/>
  <c r="AP21" i="7"/>
  <c r="DH21" i="7"/>
  <c r="BK24" i="3"/>
  <c r="AV20" i="3"/>
  <c r="BK22" i="7"/>
  <c r="AH19" i="3"/>
  <c r="AF20" i="3" s="1"/>
  <c r="BJ24" i="3" l="1"/>
  <c r="CJ22" i="7"/>
  <c r="AV21" i="7"/>
  <c r="CQ21" i="7"/>
  <c r="AH20" i="3"/>
  <c r="AG20" i="3"/>
  <c r="AT21" i="3"/>
  <c r="AG22" i="7"/>
  <c r="AH22" i="7" s="1"/>
  <c r="BZ22" i="7"/>
  <c r="BY22" i="7"/>
  <c r="BV23" i="7" s="1"/>
  <c r="Z20" i="7"/>
  <c r="AA20" i="7" s="1"/>
  <c r="CC20" i="7"/>
  <c r="BX21" i="3"/>
  <c r="BW21" i="3"/>
  <c r="DM21" i="3"/>
  <c r="DP21" i="3" s="1"/>
  <c r="Y22" i="3"/>
  <c r="DN22" i="7"/>
  <c r="CK22" i="7"/>
  <c r="CN22" i="7" s="1"/>
  <c r="BH25" i="3"/>
  <c r="BB21" i="3"/>
  <c r="BE21" i="3" s="1"/>
  <c r="V21" i="3"/>
  <c r="U21" i="3"/>
  <c r="BS22" i="7"/>
  <c r="BR22" i="7"/>
  <c r="S21" i="7"/>
  <c r="DE22" i="7"/>
  <c r="T21" i="3"/>
  <c r="R22" i="3" s="1"/>
  <c r="CF20" i="3"/>
  <c r="CE20" i="3"/>
  <c r="BQ22" i="7"/>
  <c r="DO22" i="7"/>
  <c r="DE22" i="3"/>
  <c r="CZ22" i="3"/>
  <c r="CR20" i="3"/>
  <c r="CS20" i="3" s="1"/>
  <c r="DA22" i="3"/>
  <c r="AQ20" i="3"/>
  <c r="AP20" i="3"/>
  <c r="CJ22" i="3"/>
  <c r="AM22" i="7"/>
  <c r="AW21" i="7"/>
  <c r="BE20" i="7"/>
  <c r="BD20" i="7"/>
  <c r="BA21" i="7" s="1"/>
  <c r="BH23" i="7"/>
  <c r="CZ20" i="7"/>
  <c r="CX21" i="7" s="1"/>
  <c r="BQ22" i="3"/>
  <c r="BO23" i="3" s="1"/>
  <c r="CC21" i="3" l="1"/>
  <c r="BW23" i="7"/>
  <c r="BZ23" i="7" s="1"/>
  <c r="CD21" i="3"/>
  <c r="CG21" i="3" s="1"/>
  <c r="V21" i="7"/>
  <c r="U21" i="7"/>
  <c r="AN22" i="7"/>
  <c r="AO22" i="7" s="1"/>
  <c r="BP23" i="3"/>
  <c r="BD21" i="3"/>
  <c r="DF22" i="3"/>
  <c r="DG22" i="3" s="1"/>
  <c r="BO23" i="7"/>
  <c r="DF22" i="7"/>
  <c r="AT22" i="7"/>
  <c r="Z22" i="3"/>
  <c r="AA22" i="3" s="1"/>
  <c r="AC20" i="7"/>
  <c r="AB20" i="7"/>
  <c r="Y21" i="7" s="1"/>
  <c r="CM22" i="7"/>
  <c r="AJ20" i="3"/>
  <c r="AI20" i="3"/>
  <c r="CK22" i="3"/>
  <c r="CL22" i="3" s="1"/>
  <c r="CU20" i="3"/>
  <c r="CT20" i="3"/>
  <c r="CR21" i="7"/>
  <c r="CZ21" i="7"/>
  <c r="CY21" i="7"/>
  <c r="CD20" i="7"/>
  <c r="CE20" i="7" s="1"/>
  <c r="AJ22" i="7"/>
  <c r="AI22" i="7"/>
  <c r="BI23" i="7"/>
  <c r="BJ23" i="7" s="1"/>
  <c r="T21" i="7"/>
  <c r="R22" i="7" s="1"/>
  <c r="BC21" i="3"/>
  <c r="CL22" i="7"/>
  <c r="BB21" i="7"/>
  <c r="BE21" i="7" s="1"/>
  <c r="DO21" i="3"/>
  <c r="CX23" i="3"/>
  <c r="S22" i="3"/>
  <c r="V22" i="3" s="1"/>
  <c r="BI25" i="3"/>
  <c r="DL23" i="7"/>
  <c r="DN21" i="3"/>
  <c r="BZ21" i="3"/>
  <c r="BY21" i="3"/>
  <c r="AM21" i="3"/>
  <c r="AU21" i="3"/>
  <c r="BA22" i="3" l="1"/>
  <c r="DL22" i="3"/>
  <c r="T22" i="3"/>
  <c r="R23" i="3" s="1"/>
  <c r="CJ23" i="7"/>
  <c r="AU22" i="7"/>
  <c r="AN21" i="3"/>
  <c r="AO21" i="3" s="1"/>
  <c r="DM23" i="7"/>
  <c r="BD21" i="7"/>
  <c r="BB22" i="3"/>
  <c r="BE22" i="3" s="1"/>
  <c r="BP23" i="7"/>
  <c r="AF23" i="7"/>
  <c r="CU21" i="7"/>
  <c r="CT21" i="7"/>
  <c r="BS23" i="3"/>
  <c r="BR23" i="3"/>
  <c r="AX21" i="3"/>
  <c r="AW21" i="3"/>
  <c r="CF21" i="3"/>
  <c r="BV22" i="3"/>
  <c r="BQ23" i="3"/>
  <c r="Z21" i="7"/>
  <c r="AC21" i="7" s="1"/>
  <c r="CE21" i="3"/>
  <c r="BL25" i="3"/>
  <c r="BK25" i="3"/>
  <c r="S22" i="7"/>
  <c r="V22" i="7" s="1"/>
  <c r="DI22" i="3"/>
  <c r="DH22" i="3"/>
  <c r="AF21" i="3"/>
  <c r="CQ21" i="3"/>
  <c r="BJ25" i="3"/>
  <c r="CY23" i="3"/>
  <c r="CZ23" i="3" s="1"/>
  <c r="BC21" i="7"/>
  <c r="BA22" i="7" s="1"/>
  <c r="CS21" i="7"/>
  <c r="DI22" i="7"/>
  <c r="DH22" i="7"/>
  <c r="AV21" i="3"/>
  <c r="DM22" i="3"/>
  <c r="DP22" i="3" s="1"/>
  <c r="U22" i="3"/>
  <c r="CK23" i="7"/>
  <c r="CN23" i="7" s="1"/>
  <c r="BL23" i="7"/>
  <c r="BK23" i="7"/>
  <c r="BH24" i="7" s="1"/>
  <c r="CG20" i="7"/>
  <c r="CF20" i="7"/>
  <c r="DB21" i="7"/>
  <c r="DA21" i="7"/>
  <c r="BY23" i="7"/>
  <c r="CN22" i="3"/>
  <c r="CM22" i="3"/>
  <c r="CJ23" i="3" s="1"/>
  <c r="AC22" i="3"/>
  <c r="AB22" i="3"/>
  <c r="DG22" i="7"/>
  <c r="DE23" i="7" s="1"/>
  <c r="AQ22" i="7"/>
  <c r="AP22" i="7"/>
  <c r="AM23" i="7" s="1"/>
  <c r="BX23" i="7"/>
  <c r="U22" i="7" l="1"/>
  <c r="T22" i="7"/>
  <c r="BD22" i="3"/>
  <c r="CM23" i="7"/>
  <c r="DO22" i="3"/>
  <c r="AA21" i="7"/>
  <c r="CL23" i="7"/>
  <c r="DN22" i="3"/>
  <c r="CQ22" i="7"/>
  <c r="CR22" i="7" s="1"/>
  <c r="BH26" i="3"/>
  <c r="BO24" i="3"/>
  <c r="AB21" i="7"/>
  <c r="CK23" i="3"/>
  <c r="CN23" i="3" s="1"/>
  <c r="AN23" i="7"/>
  <c r="AQ23" i="7" s="1"/>
  <c r="DP23" i="7"/>
  <c r="DO23" i="7"/>
  <c r="AX22" i="7"/>
  <c r="AW22" i="7"/>
  <c r="R23" i="7"/>
  <c r="Y23" i="3"/>
  <c r="CC21" i="7"/>
  <c r="AT22" i="3"/>
  <c r="BS23" i="7"/>
  <c r="BR23" i="7"/>
  <c r="DN23" i="7"/>
  <c r="AV22" i="7"/>
  <c r="AP23" i="7"/>
  <c r="BI26" i="3"/>
  <c r="BL26" i="3" s="1"/>
  <c r="BI24" i="7"/>
  <c r="BL24" i="7" s="1"/>
  <c r="S23" i="3"/>
  <c r="V23" i="3" s="1"/>
  <c r="BB22" i="7"/>
  <c r="BE22" i="7" s="1"/>
  <c r="CR21" i="3"/>
  <c r="BV24" i="7"/>
  <c r="DF23" i="7"/>
  <c r="DI23" i="7" s="1"/>
  <c r="DB23" i="3"/>
  <c r="DA23" i="3"/>
  <c r="AG21" i="3"/>
  <c r="AH21" i="3" s="1"/>
  <c r="CC22" i="3"/>
  <c r="BX22" i="3"/>
  <c r="BW22" i="3"/>
  <c r="AG23" i="7"/>
  <c r="BQ23" i="7"/>
  <c r="CX22" i="7"/>
  <c r="BC22" i="3"/>
  <c r="BA23" i="3" s="1"/>
  <c r="AQ21" i="3"/>
  <c r="AP21" i="3"/>
  <c r="DE23" i="3"/>
  <c r="BC22" i="7" l="1"/>
  <c r="BK26" i="3"/>
  <c r="T23" i="3"/>
  <c r="R24" i="3" s="1"/>
  <c r="BP24" i="3"/>
  <c r="AO23" i="7"/>
  <c r="U23" i="3"/>
  <c r="CU22" i="7"/>
  <c r="CS22" i="7"/>
  <c r="CM23" i="3"/>
  <c r="AT23" i="7"/>
  <c r="AM24" i="7"/>
  <c r="AN24" i="7" s="1"/>
  <c r="AQ24" i="7" s="1"/>
  <c r="Y22" i="7"/>
  <c r="DL23" i="3"/>
  <c r="DM23" i="3" s="1"/>
  <c r="DP23" i="3" s="1"/>
  <c r="CJ24" i="7"/>
  <c r="BO24" i="7"/>
  <c r="BZ22" i="3"/>
  <c r="BY22" i="3"/>
  <c r="BV23" i="3" s="1"/>
  <c r="BW24" i="7"/>
  <c r="DL24" i="7"/>
  <c r="BD22" i="7"/>
  <c r="S23" i="7"/>
  <c r="CU21" i="3"/>
  <c r="CT21" i="3"/>
  <c r="CD22" i="3"/>
  <c r="CE22" i="3" s="1"/>
  <c r="Z23" i="3"/>
  <c r="CX24" i="3"/>
  <c r="AJ23" i="7"/>
  <c r="AI23" i="7"/>
  <c r="AU22" i="3"/>
  <c r="CD21" i="7"/>
  <c r="CE21" i="7" s="1"/>
  <c r="BB23" i="3"/>
  <c r="AH23" i="7"/>
  <c r="CS21" i="3"/>
  <c r="BK24" i="7"/>
  <c r="BJ24" i="7"/>
  <c r="BH25" i="7" s="1"/>
  <c r="DF23" i="3"/>
  <c r="CY22" i="7"/>
  <c r="CZ22" i="7" s="1"/>
  <c r="AJ21" i="3"/>
  <c r="AI21" i="3"/>
  <c r="DH23" i="7"/>
  <c r="DG23" i="7"/>
  <c r="DE24" i="7" s="1"/>
  <c r="BJ26" i="3"/>
  <c r="BH27" i="3" s="1"/>
  <c r="AU23" i="7"/>
  <c r="AX23" i="7" s="1"/>
  <c r="CT22" i="7"/>
  <c r="AM22" i="3"/>
  <c r="DN23" i="3"/>
  <c r="CL23" i="3"/>
  <c r="CJ24" i="3" s="1"/>
  <c r="CQ22" i="3" l="1"/>
  <c r="DO23" i="3"/>
  <c r="DL24" i="3" s="1"/>
  <c r="DM24" i="3" s="1"/>
  <c r="BS24" i="3"/>
  <c r="BR24" i="3"/>
  <c r="BQ24" i="3"/>
  <c r="Z22" i="7"/>
  <c r="CL24" i="7"/>
  <c r="CK24" i="7"/>
  <c r="AW23" i="7"/>
  <c r="AV23" i="7"/>
  <c r="AO22" i="3"/>
  <c r="AN22" i="3"/>
  <c r="DI23" i="3"/>
  <c r="DH23" i="3"/>
  <c r="AC23" i="3"/>
  <c r="AB23" i="3"/>
  <c r="BZ24" i="7"/>
  <c r="BY24" i="7"/>
  <c r="DF24" i="7"/>
  <c r="DI24" i="7" s="1"/>
  <c r="AT24" i="7"/>
  <c r="AP24" i="7"/>
  <c r="AF24" i="7"/>
  <c r="CG21" i="7"/>
  <c r="CF21" i="7"/>
  <c r="CC22" i="7" s="1"/>
  <c r="CZ24" i="3"/>
  <c r="CY24" i="3"/>
  <c r="BA23" i="7"/>
  <c r="AF22" i="3"/>
  <c r="CK24" i="3"/>
  <c r="BE23" i="3"/>
  <c r="BD23" i="3"/>
  <c r="AX22" i="3"/>
  <c r="AW22" i="3"/>
  <c r="AO24" i="7"/>
  <c r="BI27" i="3"/>
  <c r="BJ25" i="7"/>
  <c r="BI25" i="7"/>
  <c r="BL25" i="7" s="1"/>
  <c r="BW23" i="3"/>
  <c r="BZ23" i="3" s="1"/>
  <c r="DG23" i="3"/>
  <c r="BC23" i="3"/>
  <c r="BA24" i="3" s="1"/>
  <c r="AA23" i="3"/>
  <c r="V23" i="7"/>
  <c r="U23" i="7"/>
  <c r="DN24" i="7"/>
  <c r="DM24" i="7"/>
  <c r="BX24" i="7"/>
  <c r="DH24" i="7"/>
  <c r="DB22" i="7"/>
  <c r="DA22" i="7"/>
  <c r="CX23" i="7" s="1"/>
  <c r="CR22" i="3"/>
  <c r="CU22" i="3" s="1"/>
  <c r="AV22" i="3"/>
  <c r="AT23" i="3" s="1"/>
  <c r="CG22" i="3"/>
  <c r="CF22" i="3"/>
  <c r="CT22" i="3"/>
  <c r="T23" i="7"/>
  <c r="S24" i="3"/>
  <c r="T24" i="3" s="1"/>
  <c r="BP24" i="7"/>
  <c r="CQ23" i="7"/>
  <c r="CS22" i="3" l="1"/>
  <c r="CQ23" i="3" s="1"/>
  <c r="BV25" i="7"/>
  <c r="BO25" i="3"/>
  <c r="BP25" i="3" s="1"/>
  <c r="BS25" i="3" s="1"/>
  <c r="DG24" i="7"/>
  <c r="DE24" i="3"/>
  <c r="Y24" i="3"/>
  <c r="CN24" i="7"/>
  <c r="CM24" i="7"/>
  <c r="AC22" i="7"/>
  <c r="AB22" i="7"/>
  <c r="CJ25" i="7"/>
  <c r="BK25" i="7"/>
  <c r="AA22" i="7"/>
  <c r="CY23" i="7"/>
  <c r="DB23" i="7" s="1"/>
  <c r="CS23" i="7"/>
  <c r="CR23" i="7"/>
  <c r="BB24" i="3"/>
  <c r="BE24" i="3" s="1"/>
  <c r="BL27" i="3"/>
  <c r="BK27" i="3"/>
  <c r="CD22" i="7"/>
  <c r="CG22" i="7" s="1"/>
  <c r="R24" i="7"/>
  <c r="BW25" i="7"/>
  <c r="BZ25" i="7" s="1"/>
  <c r="BJ27" i="3"/>
  <c r="V24" i="3"/>
  <c r="U24" i="3"/>
  <c r="CR23" i="3"/>
  <c r="CU23" i="3" s="1"/>
  <c r="BY23" i="3"/>
  <c r="BH26" i="7"/>
  <c r="AG22" i="3"/>
  <c r="DB24" i="3"/>
  <c r="DA24" i="3"/>
  <c r="CX25" i="3" s="1"/>
  <c r="AG24" i="7"/>
  <c r="AU24" i="7"/>
  <c r="AV24" i="7" s="1"/>
  <c r="DE25" i="7"/>
  <c r="AQ22" i="3"/>
  <c r="AP22" i="3"/>
  <c r="BB23" i="7"/>
  <c r="AV23" i="3"/>
  <c r="AU23" i="3"/>
  <c r="AX23" i="3" s="1"/>
  <c r="CN24" i="3"/>
  <c r="CM24" i="3"/>
  <c r="BQ25" i="3"/>
  <c r="R25" i="3"/>
  <c r="BS24" i="7"/>
  <c r="BR24" i="7"/>
  <c r="DA23" i="7"/>
  <c r="DF24" i="3"/>
  <c r="DI24" i="3" s="1"/>
  <c r="BX23" i="3"/>
  <c r="BV24" i="3" s="1"/>
  <c r="DP24" i="3"/>
  <c r="DO24" i="3"/>
  <c r="BQ24" i="7"/>
  <c r="DP24" i="7"/>
  <c r="DO24" i="7"/>
  <c r="Z24" i="3"/>
  <c r="AC24" i="3" s="1"/>
  <c r="AM25" i="7"/>
  <c r="DN24" i="3"/>
  <c r="DL25" i="3" s="1"/>
  <c r="CL24" i="3"/>
  <c r="CC23" i="3"/>
  <c r="BR25" i="3" l="1"/>
  <c r="BO26" i="3" s="1"/>
  <c r="BP26" i="3" s="1"/>
  <c r="BX25" i="7"/>
  <c r="BY25" i="7"/>
  <c r="AB24" i="3"/>
  <c r="AW23" i="3"/>
  <c r="Y23" i="7"/>
  <c r="AT24" i="3"/>
  <c r="CK25" i="7"/>
  <c r="CN25" i="7" s="1"/>
  <c r="BH28" i="3"/>
  <c r="CF22" i="7"/>
  <c r="AN25" i="7"/>
  <c r="BE23" i="7"/>
  <c r="BD23" i="7"/>
  <c r="AJ24" i="7"/>
  <c r="AI24" i="7"/>
  <c r="DM25" i="3"/>
  <c r="DP25" i="3" s="1"/>
  <c r="CZ25" i="3"/>
  <c r="CY25" i="3"/>
  <c r="DB25" i="3" s="1"/>
  <c r="AU24" i="3"/>
  <c r="AX24" i="3" s="1"/>
  <c r="BV26" i="7"/>
  <c r="CU23" i="7"/>
  <c r="CT23" i="7"/>
  <c r="CS23" i="3"/>
  <c r="BC24" i="3"/>
  <c r="BW24" i="3"/>
  <c r="BZ24" i="3" s="1"/>
  <c r="AJ22" i="3"/>
  <c r="AI22" i="3"/>
  <c r="BI26" i="7"/>
  <c r="T24" i="7"/>
  <c r="S24" i="7"/>
  <c r="CD23" i="3"/>
  <c r="CT23" i="3"/>
  <c r="S25" i="3"/>
  <c r="V25" i="3" s="1"/>
  <c r="BC23" i="7"/>
  <c r="DF25" i="7"/>
  <c r="DG25" i="7" s="1"/>
  <c r="AH24" i="7"/>
  <c r="AH22" i="3"/>
  <c r="AF23" i="3" s="1"/>
  <c r="CJ25" i="3"/>
  <c r="AA24" i="3"/>
  <c r="Y25" i="3" s="1"/>
  <c r="BO25" i="7"/>
  <c r="DO25" i="3"/>
  <c r="DG24" i="3"/>
  <c r="AM23" i="3"/>
  <c r="DH24" i="3"/>
  <c r="AX24" i="7"/>
  <c r="AW24" i="7"/>
  <c r="AT25" i="7" s="1"/>
  <c r="DA25" i="3"/>
  <c r="BD24" i="3"/>
  <c r="DL25" i="7"/>
  <c r="CE22" i="7"/>
  <c r="CC23" i="7" s="1"/>
  <c r="CZ23" i="7"/>
  <c r="CX24" i="7" s="1"/>
  <c r="BS26" i="3" l="1"/>
  <c r="BR26" i="3"/>
  <c r="CM25" i="7"/>
  <c r="BI28" i="3"/>
  <c r="CL25" i="7"/>
  <c r="DE25" i="3"/>
  <c r="BA24" i="7"/>
  <c r="BB24" i="7" s="1"/>
  <c r="AW24" i="3"/>
  <c r="Z23" i="7"/>
  <c r="AV24" i="3"/>
  <c r="BX24" i="3"/>
  <c r="BV25" i="3" s="1"/>
  <c r="CQ24" i="3"/>
  <c r="CR24" i="3" s="1"/>
  <c r="CU24" i="3" s="1"/>
  <c r="BY24" i="3"/>
  <c r="AU25" i="7"/>
  <c r="AX25" i="7" s="1"/>
  <c r="AN23" i="3"/>
  <c r="AO23" i="3" s="1"/>
  <c r="CY24" i="7"/>
  <c r="BP25" i="7"/>
  <c r="BQ25" i="7" s="1"/>
  <c r="V24" i="7"/>
  <c r="U24" i="7"/>
  <c r="U25" i="3"/>
  <c r="Z25" i="3"/>
  <c r="CG23" i="3"/>
  <c r="CF23" i="3"/>
  <c r="CX26" i="3"/>
  <c r="CD23" i="7"/>
  <c r="CE23" i="7" s="1"/>
  <c r="CK25" i="3"/>
  <c r="BL26" i="7"/>
  <c r="BK26" i="7"/>
  <c r="AQ25" i="7"/>
  <c r="AP25" i="7"/>
  <c r="AG23" i="3"/>
  <c r="AJ23" i="3" s="1"/>
  <c r="R25" i="7"/>
  <c r="DF25" i="3"/>
  <c r="DI25" i="3" s="1"/>
  <c r="AF25" i="7"/>
  <c r="CE23" i="3"/>
  <c r="BA25" i="3"/>
  <c r="DM25" i="7"/>
  <c r="DN25" i="7" s="1"/>
  <c r="DI25" i="7"/>
  <c r="DH25" i="7"/>
  <c r="T25" i="3"/>
  <c r="CQ24" i="7"/>
  <c r="BJ26" i="7"/>
  <c r="BW26" i="7"/>
  <c r="BQ26" i="3"/>
  <c r="BO27" i="3" s="1"/>
  <c r="DN25" i="3"/>
  <c r="DL26" i="3" s="1"/>
  <c r="AO25" i="7"/>
  <c r="BE24" i="7" l="1"/>
  <c r="BD24" i="7"/>
  <c r="CJ26" i="7"/>
  <c r="R26" i="3"/>
  <c r="BL28" i="3"/>
  <c r="BK28" i="3"/>
  <c r="BJ28" i="3"/>
  <c r="BH29" i="3" s="1"/>
  <c r="BJ29" i="3" s="1"/>
  <c r="AC23" i="7"/>
  <c r="AB23" i="7"/>
  <c r="AT25" i="3"/>
  <c r="AU25" i="3" s="1"/>
  <c r="AX25" i="3" s="1"/>
  <c r="BH27" i="7"/>
  <c r="AA23" i="7"/>
  <c r="Y24" i="7" s="1"/>
  <c r="BP27" i="3"/>
  <c r="DL26" i="7"/>
  <c r="S25" i="7"/>
  <c r="V25" i="7" s="1"/>
  <c r="DM26" i="3"/>
  <c r="BZ26" i="7"/>
  <c r="BY26" i="7"/>
  <c r="CN25" i="3"/>
  <c r="CM25" i="3"/>
  <c r="BI29" i="3"/>
  <c r="DB24" i="7"/>
  <c r="DA24" i="7"/>
  <c r="BB25" i="3"/>
  <c r="DG25" i="3"/>
  <c r="AH23" i="3"/>
  <c r="CL25" i="3"/>
  <c r="BW25" i="3"/>
  <c r="BX25" i="3" s="1"/>
  <c r="CT24" i="3"/>
  <c r="CZ24" i="7"/>
  <c r="BC24" i="7"/>
  <c r="BA25" i="7" s="1"/>
  <c r="CR24" i="7"/>
  <c r="AH25" i="7"/>
  <c r="AG25" i="7"/>
  <c r="AC25" i="3"/>
  <c r="AB25" i="3"/>
  <c r="S26" i="3"/>
  <c r="V26" i="3" s="1"/>
  <c r="CY26" i="3"/>
  <c r="AA25" i="3"/>
  <c r="BS25" i="7"/>
  <c r="BR25" i="7"/>
  <c r="BX26" i="7"/>
  <c r="AM26" i="7"/>
  <c r="BI27" i="7"/>
  <c r="BL27" i="7" s="1"/>
  <c r="DP25" i="7"/>
  <c r="DO25" i="7"/>
  <c r="CC24" i="3"/>
  <c r="AW25" i="7"/>
  <c r="CS24" i="3"/>
  <c r="CG23" i="7"/>
  <c r="CF23" i="7"/>
  <c r="U26" i="3"/>
  <c r="AI23" i="3"/>
  <c r="DE26" i="7"/>
  <c r="DH25" i="3"/>
  <c r="AQ23" i="3"/>
  <c r="AP23" i="3"/>
  <c r="AM24" i="3" s="1"/>
  <c r="AV25" i="7"/>
  <c r="CK26" i="7" l="1"/>
  <c r="CL26" i="7" s="1"/>
  <c r="BV27" i="7"/>
  <c r="BW27" i="7" s="1"/>
  <c r="BZ27" i="7" s="1"/>
  <c r="CQ25" i="3"/>
  <c r="CR25" i="3" s="1"/>
  <c r="AV25" i="3"/>
  <c r="U25" i="7"/>
  <c r="Z24" i="7"/>
  <c r="AC24" i="7" s="1"/>
  <c r="AF24" i="3"/>
  <c r="AW25" i="3"/>
  <c r="Y26" i="3"/>
  <c r="AG24" i="3"/>
  <c r="AJ24" i="3" s="1"/>
  <c r="DB26" i="3"/>
  <c r="DA26" i="3"/>
  <c r="T26" i="3"/>
  <c r="R27" i="3" s="1"/>
  <c r="BB25" i="7"/>
  <c r="DE26" i="3"/>
  <c r="DP26" i="3"/>
  <c r="DO26" i="3"/>
  <c r="CC24" i="7"/>
  <c r="BS27" i="3"/>
  <c r="BR27" i="3"/>
  <c r="AT26" i="7"/>
  <c r="DF26" i="7"/>
  <c r="CD24" i="3"/>
  <c r="BJ27" i="7"/>
  <c r="CZ26" i="3"/>
  <c r="CX27" i="3" s="1"/>
  <c r="AN24" i="3"/>
  <c r="AQ24" i="3" s="1"/>
  <c r="CU24" i="7"/>
  <c r="CT24" i="7"/>
  <c r="CX25" i="7"/>
  <c r="BE25" i="3"/>
  <c r="BD25" i="3"/>
  <c r="DN26" i="3"/>
  <c r="BQ27" i="3"/>
  <c r="AP24" i="3"/>
  <c r="BK27" i="7"/>
  <c r="AN26" i="7"/>
  <c r="AO26" i="7" s="1"/>
  <c r="AJ25" i="7"/>
  <c r="AI25" i="7"/>
  <c r="AF26" i="7" s="1"/>
  <c r="CS24" i="7"/>
  <c r="CQ25" i="7" s="1"/>
  <c r="CJ26" i="3"/>
  <c r="BC25" i="3"/>
  <c r="BL29" i="3"/>
  <c r="BK29" i="3"/>
  <c r="BH30" i="3" s="1"/>
  <c r="T25" i="7"/>
  <c r="R26" i="7" s="1"/>
  <c r="BO26" i="7"/>
  <c r="BZ25" i="3"/>
  <c r="BY25" i="3"/>
  <c r="DM26" i="7"/>
  <c r="DP26" i="7" s="1"/>
  <c r="CU25" i="3" l="1"/>
  <c r="CT25" i="3"/>
  <c r="AA24" i="7"/>
  <c r="Y25" i="7" s="1"/>
  <c r="Z25" i="7" s="1"/>
  <c r="DL27" i="3"/>
  <c r="CN26" i="7"/>
  <c r="CM26" i="7"/>
  <c r="AT26" i="3"/>
  <c r="AU26" i="3" s="1"/>
  <c r="AX26" i="3" s="1"/>
  <c r="AI24" i="3"/>
  <c r="BY27" i="7"/>
  <c r="BH28" i="7"/>
  <c r="BI28" i="7" s="1"/>
  <c r="AB24" i="7"/>
  <c r="BI30" i="3"/>
  <c r="BL30" i="3" s="1"/>
  <c r="BP26" i="7"/>
  <c r="BE25" i="7"/>
  <c r="BD25" i="7"/>
  <c r="AH26" i="7"/>
  <c r="AF27" i="7" s="1"/>
  <c r="AG26" i="7"/>
  <c r="AJ26" i="7" s="1"/>
  <c r="S26" i="7"/>
  <c r="T26" i="7" s="1"/>
  <c r="CS25" i="3"/>
  <c r="CQ26" i="3" s="1"/>
  <c r="AI26" i="7"/>
  <c r="BO28" i="3"/>
  <c r="CG24" i="3"/>
  <c r="CF24" i="3"/>
  <c r="CD24" i="7"/>
  <c r="S27" i="3"/>
  <c r="AQ26" i="7"/>
  <c r="AP26" i="7"/>
  <c r="AM27" i="7" s="1"/>
  <c r="DI26" i="7"/>
  <c r="DH26" i="7"/>
  <c r="CR25" i="7"/>
  <c r="CU25" i="7" s="1"/>
  <c r="DG26" i="7"/>
  <c r="BC25" i="7"/>
  <c r="Z26" i="3"/>
  <c r="BA26" i="3"/>
  <c r="DO26" i="7"/>
  <c r="CY25" i="7"/>
  <c r="CZ25" i="7" s="1"/>
  <c r="AO24" i="3"/>
  <c r="AM25" i="3" s="1"/>
  <c r="AU26" i="7"/>
  <c r="DN26" i="7"/>
  <c r="CK26" i="3"/>
  <c r="DM27" i="3"/>
  <c r="DP27" i="3" s="1"/>
  <c r="CY27" i="3"/>
  <c r="DB27" i="3" s="1"/>
  <c r="CE24" i="3"/>
  <c r="CC25" i="3" s="1"/>
  <c r="DG26" i="3"/>
  <c r="DF26" i="3"/>
  <c r="AH24" i="3"/>
  <c r="AF25" i="3" s="1"/>
  <c r="BX27" i="7"/>
  <c r="BV28" i="7" s="1"/>
  <c r="BV26" i="3"/>
  <c r="AA25" i="7" l="1"/>
  <c r="AB25" i="7"/>
  <c r="Y26" i="7" s="1"/>
  <c r="Z26" i="7" s="1"/>
  <c r="AC26" i="7" s="1"/>
  <c r="AC25" i="7"/>
  <c r="CJ27" i="7"/>
  <c r="AV26" i="3"/>
  <c r="CZ27" i="3"/>
  <c r="CX28" i="3" s="1"/>
  <c r="BL28" i="7"/>
  <c r="BK28" i="7"/>
  <c r="BJ28" i="7"/>
  <c r="CT25" i="7"/>
  <c r="CS25" i="7"/>
  <c r="DA27" i="3"/>
  <c r="BA26" i="7"/>
  <c r="AW26" i="3"/>
  <c r="AT27" i="3" s="1"/>
  <c r="CD25" i="3"/>
  <c r="CG25" i="3" s="1"/>
  <c r="CN26" i="3"/>
  <c r="CM26" i="3"/>
  <c r="AN25" i="3"/>
  <c r="BB26" i="3"/>
  <c r="BB26" i="7"/>
  <c r="BE26" i="7" s="1"/>
  <c r="CG24" i="7"/>
  <c r="CF24" i="7"/>
  <c r="BP28" i="3"/>
  <c r="BH29" i="7"/>
  <c r="AG27" i="7"/>
  <c r="AJ27" i="7" s="1"/>
  <c r="AN27" i="7"/>
  <c r="AQ27" i="7" s="1"/>
  <c r="BX26" i="3"/>
  <c r="BW26" i="3"/>
  <c r="DI26" i="3"/>
  <c r="DH26" i="3"/>
  <c r="DL27" i="7"/>
  <c r="DB25" i="7"/>
  <c r="DA25" i="7"/>
  <c r="CX26" i="7" s="1"/>
  <c r="DE27" i="7"/>
  <c r="AP27" i="7"/>
  <c r="BK30" i="3"/>
  <c r="CE24" i="7"/>
  <c r="CC25" i="7" s="1"/>
  <c r="AI27" i="7"/>
  <c r="V26" i="7"/>
  <c r="U26" i="7"/>
  <c r="BW28" i="7"/>
  <c r="AX26" i="7"/>
  <c r="AW26" i="7"/>
  <c r="AC26" i="3"/>
  <c r="AB26" i="3"/>
  <c r="V27" i="3"/>
  <c r="U27" i="3"/>
  <c r="CR26" i="3"/>
  <c r="CS26" i="3" s="1"/>
  <c r="R27" i="7"/>
  <c r="BS26" i="7"/>
  <c r="BR26" i="7"/>
  <c r="AG25" i="3"/>
  <c r="DO27" i="3"/>
  <c r="DN27" i="3"/>
  <c r="CL26" i="3"/>
  <c r="CJ27" i="3" s="1"/>
  <c r="AV26" i="7"/>
  <c r="AA26" i="3"/>
  <c r="T27" i="3"/>
  <c r="BQ26" i="7"/>
  <c r="BJ30" i="3"/>
  <c r="BH31" i="3" s="1"/>
  <c r="AT27" i="7" l="1"/>
  <c r="AH27" i="7"/>
  <c r="CK27" i="7"/>
  <c r="CL27" i="7" s="1"/>
  <c r="AU27" i="3"/>
  <c r="AV27" i="3" s="1"/>
  <c r="Y27" i="3"/>
  <c r="Z27" i="3" s="1"/>
  <c r="AF28" i="7"/>
  <c r="AG28" i="7" s="1"/>
  <c r="AJ28" i="7" s="1"/>
  <c r="CQ26" i="7"/>
  <c r="CR26" i="7" s="1"/>
  <c r="CU26" i="7" s="1"/>
  <c r="AO27" i="7"/>
  <c r="AM28" i="7" s="1"/>
  <c r="AN28" i="7" s="1"/>
  <c r="AQ28" i="7" s="1"/>
  <c r="R28" i="3"/>
  <c r="DL28" i="3"/>
  <c r="DM28" i="3" s="1"/>
  <c r="DP28" i="3" s="1"/>
  <c r="CF25" i="3"/>
  <c r="BD26" i="7"/>
  <c r="CE25" i="3"/>
  <c r="CY26" i="7"/>
  <c r="DB26" i="7" s="1"/>
  <c r="AU27" i="7"/>
  <c r="AX27" i="7" s="1"/>
  <c r="AJ25" i="3"/>
  <c r="AI25" i="3"/>
  <c r="BI31" i="3"/>
  <c r="BL31" i="3" s="1"/>
  <c r="BZ28" i="7"/>
  <c r="BY28" i="7"/>
  <c r="DN27" i="7"/>
  <c r="DM27" i="7"/>
  <c r="BV27" i="3"/>
  <c r="AQ25" i="3"/>
  <c r="AP25" i="3"/>
  <c r="BO27" i="7"/>
  <c r="BX28" i="7"/>
  <c r="BV29" i="7" s="1"/>
  <c r="DG27" i="7"/>
  <c r="DF27" i="7"/>
  <c r="AX27" i="3"/>
  <c r="AW27" i="3"/>
  <c r="BI29" i="7"/>
  <c r="BC26" i="7"/>
  <c r="AO25" i="3"/>
  <c r="AM26" i="3" s="1"/>
  <c r="DE27" i="3"/>
  <c r="S28" i="3"/>
  <c r="V28" i="3" s="1"/>
  <c r="S27" i="7"/>
  <c r="V27" i="7" s="1"/>
  <c r="CD25" i="7"/>
  <c r="CG25" i="7" s="1"/>
  <c r="BS28" i="3"/>
  <c r="BR28" i="3"/>
  <c r="BE26" i="3"/>
  <c r="BD26" i="3"/>
  <c r="AB26" i="7"/>
  <c r="CL27" i="3"/>
  <c r="CK27" i="3"/>
  <c r="CN27" i="3" s="1"/>
  <c r="AH25" i="3"/>
  <c r="AF26" i="3" s="1"/>
  <c r="CU26" i="3"/>
  <c r="CT26" i="3"/>
  <c r="CQ27" i="3" s="1"/>
  <c r="CT26" i="7"/>
  <c r="BZ26" i="3"/>
  <c r="BY26" i="3"/>
  <c r="BQ28" i="3"/>
  <c r="CS26" i="7"/>
  <c r="CQ27" i="7" s="1"/>
  <c r="BC26" i="3"/>
  <c r="BA27" i="3" s="1"/>
  <c r="CY28" i="3"/>
  <c r="AA26" i="7"/>
  <c r="DA26" i="7" l="1"/>
  <c r="CN27" i="7"/>
  <c r="CM27" i="7"/>
  <c r="CJ28" i="7" s="1"/>
  <c r="BA27" i="7"/>
  <c r="AT28" i="3"/>
  <c r="AC27" i="3"/>
  <c r="AB27" i="3"/>
  <c r="AW27" i="7"/>
  <c r="DO28" i="3"/>
  <c r="AA27" i="3"/>
  <c r="DN28" i="3"/>
  <c r="BJ31" i="3"/>
  <c r="BH32" i="3" s="1"/>
  <c r="Y27" i="7"/>
  <c r="Z27" i="7" s="1"/>
  <c r="BO29" i="3"/>
  <c r="BK31" i="3"/>
  <c r="CC26" i="3"/>
  <c r="CD26" i="3" s="1"/>
  <c r="CG26" i="3" s="1"/>
  <c r="CR27" i="3"/>
  <c r="CU27" i="3" s="1"/>
  <c r="BB27" i="3"/>
  <c r="BE27" i="3" s="1"/>
  <c r="DB28" i="3"/>
  <c r="DA28" i="3"/>
  <c r="BP29" i="3"/>
  <c r="BS29" i="3" s="1"/>
  <c r="AG26" i="3"/>
  <c r="AJ26" i="3" s="1"/>
  <c r="BD27" i="3"/>
  <c r="DF27" i="3"/>
  <c r="BL29" i="7"/>
  <c r="BK29" i="7"/>
  <c r="BW29" i="7"/>
  <c r="BZ29" i="7" s="1"/>
  <c r="BW27" i="3"/>
  <c r="BZ27" i="3" s="1"/>
  <c r="DL29" i="3"/>
  <c r="CZ28" i="3"/>
  <c r="U27" i="7"/>
  <c r="AO28" i="7"/>
  <c r="CE25" i="7"/>
  <c r="T27" i="7"/>
  <c r="CM27" i="3"/>
  <c r="CJ28" i="3" s="1"/>
  <c r="BJ29" i="7"/>
  <c r="BH30" i="7" s="1"/>
  <c r="DI27" i="7"/>
  <c r="DH27" i="7"/>
  <c r="CF25" i="7"/>
  <c r="AP28" i="7"/>
  <c r="U28" i="3"/>
  <c r="AV27" i="7"/>
  <c r="AU28" i="3"/>
  <c r="AX28" i="3" s="1"/>
  <c r="AO26" i="3"/>
  <c r="AN26" i="3"/>
  <c r="AQ26" i="3" s="1"/>
  <c r="DE28" i="7"/>
  <c r="AI26" i="3"/>
  <c r="CR27" i="7"/>
  <c r="CU27" i="7" s="1"/>
  <c r="T28" i="3"/>
  <c r="BB27" i="7"/>
  <c r="AW28" i="3"/>
  <c r="AI28" i="7"/>
  <c r="BP27" i="7"/>
  <c r="AP26" i="3"/>
  <c r="AH28" i="7"/>
  <c r="AF29" i="7" s="1"/>
  <c r="DP27" i="7"/>
  <c r="DO27" i="7"/>
  <c r="CZ26" i="7"/>
  <c r="CX27" i="7" s="1"/>
  <c r="CK28" i="7" l="1"/>
  <c r="CN28" i="7" s="1"/>
  <c r="CF26" i="3"/>
  <c r="CT27" i="7"/>
  <c r="CM28" i="7"/>
  <c r="AC27" i="7"/>
  <c r="AA27" i="7"/>
  <c r="Y28" i="7" s="1"/>
  <c r="AA28" i="7" s="1"/>
  <c r="AB27" i="7"/>
  <c r="R28" i="7"/>
  <c r="S28" i="7" s="1"/>
  <c r="V28" i="7" s="1"/>
  <c r="BY29" i="7"/>
  <c r="AM27" i="3"/>
  <c r="AT28" i="7"/>
  <c r="CE26" i="3"/>
  <c r="CC27" i="3" s="1"/>
  <c r="CD27" i="3" s="1"/>
  <c r="CG27" i="3" s="1"/>
  <c r="AM29" i="7"/>
  <c r="AH26" i="3"/>
  <c r="AV28" i="3"/>
  <c r="AT29" i="3" s="1"/>
  <c r="R29" i="3"/>
  <c r="S29" i="3" s="1"/>
  <c r="CS27" i="7"/>
  <c r="CQ28" i="7" s="1"/>
  <c r="Y28" i="3"/>
  <c r="Z28" i="3" s="1"/>
  <c r="AC28" i="3" s="1"/>
  <c r="AG29" i="7"/>
  <c r="AJ29" i="7" s="1"/>
  <c r="Z28" i="7"/>
  <c r="AC28" i="7" s="1"/>
  <c r="BJ30" i="7"/>
  <c r="BI30" i="7"/>
  <c r="BL30" i="7" s="1"/>
  <c r="BI32" i="3"/>
  <c r="BJ32" i="3" s="1"/>
  <c r="CY27" i="7"/>
  <c r="BR29" i="3"/>
  <c r="DM29" i="3"/>
  <c r="BX27" i="3"/>
  <c r="BQ29" i="3"/>
  <c r="BC27" i="3"/>
  <c r="BA28" i="3" s="1"/>
  <c r="AB28" i="3"/>
  <c r="DI27" i="3"/>
  <c r="DH27" i="3"/>
  <c r="DF28" i="7"/>
  <c r="DI28" i="7" s="1"/>
  <c r="AU28" i="7"/>
  <c r="AN29" i="7"/>
  <c r="AQ29" i="7" s="1"/>
  <c r="BK30" i="7"/>
  <c r="BS27" i="7"/>
  <c r="BR27" i="7"/>
  <c r="BE27" i="7"/>
  <c r="BD27" i="7"/>
  <c r="AN27" i="3"/>
  <c r="AQ27" i="3" s="1"/>
  <c r="CK28" i="3"/>
  <c r="CN28" i="3" s="1"/>
  <c r="DH28" i="7"/>
  <c r="BY27" i="3"/>
  <c r="AF27" i="3"/>
  <c r="BQ27" i="7"/>
  <c r="BC27" i="7"/>
  <c r="BA28" i="7" s="1"/>
  <c r="AA28" i="3"/>
  <c r="CT27" i="3"/>
  <c r="CC26" i="7"/>
  <c r="CX29" i="3"/>
  <c r="DL28" i="7"/>
  <c r="BX29" i="7"/>
  <c r="BV30" i="7" s="1"/>
  <c r="DG27" i="3"/>
  <c r="CS27" i="3"/>
  <c r="AB28" i="7" l="1"/>
  <c r="Y29" i="7" s="1"/>
  <c r="Z29" i="7" s="1"/>
  <c r="AC29" i="7" s="1"/>
  <c r="BH31" i="7"/>
  <c r="BO28" i="7"/>
  <c r="BO30" i="3"/>
  <c r="AU29" i="3"/>
  <c r="AX29" i="3" s="1"/>
  <c r="CL28" i="7"/>
  <c r="CJ29" i="7" s="1"/>
  <c r="V29" i="3"/>
  <c r="T29" i="3"/>
  <c r="R30" i="3" s="1"/>
  <c r="U28" i="7"/>
  <c r="T28" i="7"/>
  <c r="CQ28" i="3"/>
  <c r="BB28" i="7"/>
  <c r="BE28" i="7" s="1"/>
  <c r="BI31" i="7"/>
  <c r="BL31" i="7" s="1"/>
  <c r="DM28" i="7"/>
  <c r="BP28" i="7"/>
  <c r="BS28" i="7" s="1"/>
  <c r="AP29" i="7"/>
  <c r="AO27" i="3"/>
  <c r="AO29" i="7"/>
  <c r="DG28" i="7"/>
  <c r="DE29" i="7" s="1"/>
  <c r="CE27" i="3"/>
  <c r="BV28" i="3"/>
  <c r="CM28" i="3"/>
  <c r="AP27" i="3"/>
  <c r="BL32" i="3"/>
  <c r="BK32" i="3"/>
  <c r="BH33" i="3" s="1"/>
  <c r="AI29" i="7"/>
  <c r="BW30" i="7"/>
  <c r="BX30" i="7" s="1"/>
  <c r="CZ29" i="3"/>
  <c r="CY29" i="3"/>
  <c r="CR28" i="7"/>
  <c r="CS28" i="7" s="1"/>
  <c r="DB27" i="7"/>
  <c r="DA27" i="7"/>
  <c r="BP30" i="3"/>
  <c r="BS30" i="3" s="1"/>
  <c r="CR28" i="3"/>
  <c r="CU28" i="3" s="1"/>
  <c r="Y29" i="3"/>
  <c r="AG27" i="3"/>
  <c r="AH27" i="3" s="1"/>
  <c r="AX28" i="7"/>
  <c r="AW28" i="7"/>
  <c r="R29" i="7"/>
  <c r="DP29" i="3"/>
  <c r="DO29" i="3"/>
  <c r="CF27" i="3"/>
  <c r="DE28" i="3"/>
  <c r="CD26" i="7"/>
  <c r="CE26" i="7" s="1"/>
  <c r="CL28" i="3"/>
  <c r="CJ29" i="3" s="1"/>
  <c r="AV28" i="7"/>
  <c r="BC28" i="3"/>
  <c r="BB28" i="3"/>
  <c r="DN29" i="3"/>
  <c r="DL30" i="3" s="1"/>
  <c r="U29" i="3"/>
  <c r="CZ27" i="7"/>
  <c r="CX28" i="7" s="1"/>
  <c r="AH29" i="7"/>
  <c r="AF30" i="7" s="1"/>
  <c r="CK29" i="7" l="1"/>
  <c r="CL29" i="7" s="1"/>
  <c r="BK31" i="7"/>
  <c r="BD28" i="7"/>
  <c r="AW29" i="3"/>
  <c r="AT30" i="3" s="1"/>
  <c r="AV29" i="3"/>
  <c r="AB29" i="7"/>
  <c r="BR28" i="7"/>
  <c r="BQ28" i="7"/>
  <c r="BI33" i="3"/>
  <c r="DM30" i="3"/>
  <c r="DP30" i="3" s="1"/>
  <c r="DF29" i="7"/>
  <c r="DP28" i="7"/>
  <c r="DO28" i="7"/>
  <c r="AG30" i="7"/>
  <c r="AJ30" i="7" s="1"/>
  <c r="BE28" i="3"/>
  <c r="BD28" i="3"/>
  <c r="CG26" i="7"/>
  <c r="CF26" i="7"/>
  <c r="CC27" i="7" s="1"/>
  <c r="Z29" i="3"/>
  <c r="AA29" i="3" s="1"/>
  <c r="BQ30" i="3"/>
  <c r="CU28" i="7"/>
  <c r="CT28" i="7"/>
  <c r="BZ30" i="7"/>
  <c r="BY30" i="7"/>
  <c r="AM30" i="7"/>
  <c r="DN28" i="7"/>
  <c r="BJ31" i="7"/>
  <c r="BH32" i="7" s="1"/>
  <c r="AU30" i="3"/>
  <c r="AV30" i="3" s="1"/>
  <c r="S30" i="3"/>
  <c r="V30" i="3" s="1"/>
  <c r="BV31" i="7"/>
  <c r="BK33" i="3"/>
  <c r="CY28" i="7"/>
  <c r="DB28" i="7" s="1"/>
  <c r="BA29" i="3"/>
  <c r="CK29" i="3"/>
  <c r="CN29" i="3" s="1"/>
  <c r="BW28" i="3"/>
  <c r="AT29" i="7"/>
  <c r="DF28" i="3"/>
  <c r="S29" i="7"/>
  <c r="T29" i="7" s="1"/>
  <c r="AJ27" i="3"/>
  <c r="AI27" i="3"/>
  <c r="AF28" i="3" s="1"/>
  <c r="CS28" i="3"/>
  <c r="DB29" i="3"/>
  <c r="DA29" i="3"/>
  <c r="CX30" i="3" s="1"/>
  <c r="AI30" i="7"/>
  <c r="CC28" i="3"/>
  <c r="AM28" i="3"/>
  <c r="CT28" i="3"/>
  <c r="AA29" i="7"/>
  <c r="Y30" i="7" s="1"/>
  <c r="BR30" i="3"/>
  <c r="BC28" i="7"/>
  <c r="BA29" i="7" l="1"/>
  <c r="BO29" i="7"/>
  <c r="BP29" i="7" s="1"/>
  <c r="BQ29" i="7" s="1"/>
  <c r="CN29" i="7"/>
  <c r="CM29" i="7"/>
  <c r="DN30" i="3"/>
  <c r="DL29" i="7"/>
  <c r="DM29" i="7" s="1"/>
  <c r="AG28" i="3"/>
  <c r="AJ28" i="3" s="1"/>
  <c r="CY30" i="3"/>
  <c r="DB30" i="3" s="1"/>
  <c r="DI28" i="3"/>
  <c r="DH28" i="3"/>
  <c r="DA28" i="7"/>
  <c r="BB29" i="7"/>
  <c r="AO28" i="3"/>
  <c r="AN28" i="3"/>
  <c r="Z30" i="7"/>
  <c r="CQ29" i="3"/>
  <c r="U30" i="3"/>
  <c r="CQ29" i="7"/>
  <c r="BB29" i="3"/>
  <c r="BE29" i="3" s="1"/>
  <c r="BW31" i="7"/>
  <c r="BZ31" i="7" s="1"/>
  <c r="AX30" i="3"/>
  <c r="AW30" i="3"/>
  <c r="AT31" i="3" s="1"/>
  <c r="AC29" i="3"/>
  <c r="AB29" i="3"/>
  <c r="Y30" i="3" s="1"/>
  <c r="BZ28" i="3"/>
  <c r="BY28" i="3"/>
  <c r="AN30" i="7"/>
  <c r="AO30" i="7" s="1"/>
  <c r="DG28" i="3"/>
  <c r="AH30" i="7"/>
  <c r="AF31" i="7" s="1"/>
  <c r="DI29" i="7"/>
  <c r="DH29" i="7"/>
  <c r="BL33" i="3"/>
  <c r="BL4" i="3" s="1"/>
  <c r="BI2" i="3"/>
  <c r="AI28" i="3"/>
  <c r="DA30" i="3"/>
  <c r="BX28" i="3"/>
  <c r="BV29" i="3" s="1"/>
  <c r="CZ28" i="7"/>
  <c r="CX29" i="7" s="1"/>
  <c r="T30" i="3"/>
  <c r="CM29" i="3"/>
  <c r="CD28" i="3"/>
  <c r="CE28" i="3" s="1"/>
  <c r="V29" i="7"/>
  <c r="U29" i="7"/>
  <c r="AU29" i="7"/>
  <c r="AV29" i="7" s="1"/>
  <c r="CL29" i="3"/>
  <c r="CE27" i="7"/>
  <c r="CD27" i="7"/>
  <c r="CG27" i="7" s="1"/>
  <c r="BI32" i="7"/>
  <c r="BO31" i="3"/>
  <c r="DO30" i="3"/>
  <c r="DG29" i="7"/>
  <c r="DE30" i="7" s="1"/>
  <c r="BJ33" i="3"/>
  <c r="F6" i="3"/>
  <c r="G6" i="3"/>
  <c r="BY31" i="7" l="1"/>
  <c r="CF27" i="7"/>
  <c r="CC28" i="7"/>
  <c r="BX31" i="7"/>
  <c r="BV32" i="7" s="1"/>
  <c r="CJ30" i="7"/>
  <c r="DP29" i="7"/>
  <c r="DO29" i="7"/>
  <c r="DN29" i="7"/>
  <c r="CJ30" i="3"/>
  <c r="CZ30" i="3"/>
  <c r="CX31" i="3" s="1"/>
  <c r="CY31" i="3" s="1"/>
  <c r="DB31" i="3" s="1"/>
  <c r="BD29" i="3"/>
  <c r="J17" i="3"/>
  <c r="F13" i="3"/>
  <c r="CD28" i="7"/>
  <c r="CG28" i="7" s="1"/>
  <c r="AC30" i="7"/>
  <c r="AB30" i="7"/>
  <c r="CK30" i="3"/>
  <c r="CN30" i="3" s="1"/>
  <c r="DF30" i="7"/>
  <c r="DI30" i="7" s="1"/>
  <c r="BQ31" i="3"/>
  <c r="BP31" i="3"/>
  <c r="CY29" i="7"/>
  <c r="DB29" i="7" s="1"/>
  <c r="Z30" i="3"/>
  <c r="AC30" i="3" s="1"/>
  <c r="AG31" i="7"/>
  <c r="AH31" i="7" s="1"/>
  <c r="AQ30" i="7"/>
  <c r="AP30" i="7"/>
  <c r="CR29" i="7"/>
  <c r="CS29" i="7" s="1"/>
  <c r="AU31" i="3"/>
  <c r="AX31" i="3" s="1"/>
  <c r="BE29" i="7"/>
  <c r="BD29" i="7"/>
  <c r="AW31" i="3"/>
  <c r="R30" i="7"/>
  <c r="AA30" i="7"/>
  <c r="Y31" i="7" s="1"/>
  <c r="BC29" i="7"/>
  <c r="BW29" i="3"/>
  <c r="BZ29" i="3" s="1"/>
  <c r="BS29" i="7"/>
  <c r="BR29" i="7"/>
  <c r="BO30" i="7" s="1"/>
  <c r="CF28" i="7"/>
  <c r="BL32" i="7"/>
  <c r="BK32" i="7"/>
  <c r="CM30" i="3"/>
  <c r="BJ32" i="7"/>
  <c r="AX29" i="7"/>
  <c r="AW29" i="7"/>
  <c r="CG28" i="3"/>
  <c r="CF28" i="3"/>
  <c r="R31" i="3"/>
  <c r="DL31" i="3"/>
  <c r="DE29" i="3"/>
  <c r="BC29" i="3"/>
  <c r="BA30" i="3" s="1"/>
  <c r="CR29" i="3"/>
  <c r="AQ28" i="3"/>
  <c r="AP28" i="3"/>
  <c r="AH28" i="3"/>
  <c r="AF29" i="3" s="1"/>
  <c r="CK30" i="7" l="1"/>
  <c r="CL30" i="7" s="1"/>
  <c r="BH33" i="7"/>
  <c r="DH30" i="7"/>
  <c r="DA29" i="7"/>
  <c r="DL30" i="7"/>
  <c r="DA31" i="3"/>
  <c r="CL30" i="3"/>
  <c r="CJ31" i="3" s="1"/>
  <c r="BX29" i="3"/>
  <c r="BA30" i="7"/>
  <c r="BB30" i="7" s="1"/>
  <c r="BE30" i="7" s="1"/>
  <c r="CZ29" i="7"/>
  <c r="CX30" i="7" s="1"/>
  <c r="S30" i="7"/>
  <c r="CK31" i="3"/>
  <c r="CN31" i="3" s="1"/>
  <c r="CU29" i="3"/>
  <c r="CT29" i="3"/>
  <c r="BB30" i="3"/>
  <c r="BC30" i="3" s="1"/>
  <c r="BI33" i="7"/>
  <c r="BJ33" i="7" s="1"/>
  <c r="Z31" i="7"/>
  <c r="AC31" i="7" s="1"/>
  <c r="BY29" i="3"/>
  <c r="CU29" i="7"/>
  <c r="CT29" i="7"/>
  <c r="CQ30" i="7" s="1"/>
  <c r="AJ31" i="7"/>
  <c r="AI31" i="7"/>
  <c r="AF32" i="7" s="1"/>
  <c r="BS31" i="3"/>
  <c r="BR31" i="3"/>
  <c r="BO32" i="3" s="1"/>
  <c r="AB31" i="7"/>
  <c r="BV30" i="3"/>
  <c r="AM29" i="3"/>
  <c r="BW32" i="7"/>
  <c r="BX32" i="7" s="1"/>
  <c r="DF29" i="3"/>
  <c r="DM30" i="7"/>
  <c r="DN30" i="7" s="1"/>
  <c r="BP30" i="7"/>
  <c r="BS30" i="7" s="1"/>
  <c r="DM31" i="3"/>
  <c r="CC29" i="3"/>
  <c r="AG29" i="3"/>
  <c r="AH29" i="3" s="1"/>
  <c r="CS29" i="3"/>
  <c r="CQ30" i="3" s="1"/>
  <c r="S31" i="3"/>
  <c r="T31" i="3" s="1"/>
  <c r="AB30" i="3"/>
  <c r="AV31" i="3"/>
  <c r="AT32" i="3" s="1"/>
  <c r="AA30" i="3"/>
  <c r="AT30" i="7"/>
  <c r="DG30" i="7"/>
  <c r="DE31" i="7" s="1"/>
  <c r="CZ31" i="3"/>
  <c r="AM31" i="7"/>
  <c r="CE28" i="7"/>
  <c r="CC29" i="7" s="1"/>
  <c r="CN30" i="7" l="1"/>
  <c r="CM30" i="7"/>
  <c r="CX32" i="3"/>
  <c r="CY32" i="3" s="1"/>
  <c r="BQ30" i="7"/>
  <c r="CE29" i="7"/>
  <c r="CD29" i="7"/>
  <c r="BP32" i="3"/>
  <c r="BS32" i="3" s="1"/>
  <c r="AG32" i="7"/>
  <c r="AJ32" i="7" s="1"/>
  <c r="V30" i="7"/>
  <c r="U30" i="7"/>
  <c r="DI29" i="3"/>
  <c r="DH29" i="3"/>
  <c r="DF31" i="7"/>
  <c r="DG31" i="7" s="1"/>
  <c r="BD30" i="7"/>
  <c r="CM31" i="3"/>
  <c r="AJ29" i="3"/>
  <c r="AI29" i="3"/>
  <c r="AF30" i="3" s="1"/>
  <c r="BZ32" i="7"/>
  <c r="BY32" i="7"/>
  <c r="BY30" i="3"/>
  <c r="BL33" i="7"/>
  <c r="BL4" i="7" s="1"/>
  <c r="BI2" i="7"/>
  <c r="AN31" i="7"/>
  <c r="AO31" i="7" s="1"/>
  <c r="CR30" i="7"/>
  <c r="CU30" i="7" s="1"/>
  <c r="BX30" i="3"/>
  <c r="BW30" i="3"/>
  <c r="BZ30" i="3" s="1"/>
  <c r="AA31" i="7"/>
  <c r="Y32" i="7" s="1"/>
  <c r="BR30" i="7"/>
  <c r="CL31" i="3"/>
  <c r="CJ32" i="3" s="1"/>
  <c r="T30" i="7"/>
  <c r="R31" i="7" s="1"/>
  <c r="AU30" i="7"/>
  <c r="AV30" i="7" s="1"/>
  <c r="V31" i="3"/>
  <c r="U31" i="3"/>
  <c r="DP31" i="3"/>
  <c r="DO31" i="3"/>
  <c r="BV33" i="7"/>
  <c r="Y31" i="3"/>
  <c r="CD29" i="3"/>
  <c r="CE29" i="3" s="1"/>
  <c r="DN31" i="3"/>
  <c r="AN29" i="3"/>
  <c r="AO29" i="3" s="1"/>
  <c r="AU32" i="3"/>
  <c r="AV32" i="3" s="1"/>
  <c r="BC30" i="7"/>
  <c r="BA31" i="7" s="1"/>
  <c r="CR30" i="3"/>
  <c r="CU30" i="3" s="1"/>
  <c r="DP30" i="7"/>
  <c r="DO30" i="7"/>
  <c r="DL31" i="7" s="1"/>
  <c r="DG29" i="3"/>
  <c r="DE30" i="3" s="1"/>
  <c r="BK33" i="7"/>
  <c r="BE30" i="3"/>
  <c r="BD30" i="3"/>
  <c r="CZ30" i="7"/>
  <c r="CY30" i="7"/>
  <c r="G6" i="7"/>
  <c r="F6" i="7"/>
  <c r="BV31" i="3" l="1"/>
  <c r="CJ31" i="7"/>
  <c r="BR32" i="3"/>
  <c r="BQ32" i="3"/>
  <c r="BO33" i="3" s="1"/>
  <c r="BP33" i="3" s="1"/>
  <c r="BR33" i="3" s="1"/>
  <c r="DL32" i="3"/>
  <c r="F13" i="7"/>
  <c r="J17" i="7"/>
  <c r="S31" i="7"/>
  <c r="V31" i="7" s="1"/>
  <c r="CT30" i="7"/>
  <c r="DB30" i="7"/>
  <c r="DA30" i="7"/>
  <c r="AX32" i="3"/>
  <c r="AW32" i="3"/>
  <c r="AT33" i="3" s="1"/>
  <c r="AQ29" i="3"/>
  <c r="AP29" i="3"/>
  <c r="Z32" i="7"/>
  <c r="AA32" i="7" s="1"/>
  <c r="BW31" i="3"/>
  <c r="BZ31" i="3" s="1"/>
  <c r="DI31" i="7"/>
  <c r="DH31" i="7"/>
  <c r="DE32" i="7" s="1"/>
  <c r="Z31" i="3"/>
  <c r="AA31" i="3" s="1"/>
  <c r="CS30" i="3"/>
  <c r="CK32" i="3"/>
  <c r="CN32" i="3" s="1"/>
  <c r="AG30" i="3"/>
  <c r="AJ30" i="3" s="1"/>
  <c r="CX31" i="7"/>
  <c r="R32" i="3"/>
  <c r="CT30" i="3"/>
  <c r="DF30" i="3"/>
  <c r="DI30" i="3" s="1"/>
  <c r="DB32" i="3"/>
  <c r="DA32" i="3"/>
  <c r="DM32" i="3"/>
  <c r="DP32" i="3" s="1"/>
  <c r="BW33" i="7"/>
  <c r="BY33" i="7" s="1"/>
  <c r="CS30" i="7"/>
  <c r="CQ31" i="7" s="1"/>
  <c r="DM31" i="7"/>
  <c r="DP31" i="7" s="1"/>
  <c r="BB31" i="7"/>
  <c r="BE31" i="7" s="1"/>
  <c r="CZ32" i="3"/>
  <c r="CX33" i="3" s="1"/>
  <c r="CG29" i="3"/>
  <c r="CF29" i="3"/>
  <c r="CC30" i="3" s="1"/>
  <c r="AX30" i="7"/>
  <c r="AW30" i="7"/>
  <c r="AQ31" i="7"/>
  <c r="AP31" i="7"/>
  <c r="BA31" i="3"/>
  <c r="AI32" i="7"/>
  <c r="BO31" i="7"/>
  <c r="AH32" i="7"/>
  <c r="CG29" i="7"/>
  <c r="CF29" i="7"/>
  <c r="CC30" i="7" s="1"/>
  <c r="BD31" i="7" l="1"/>
  <c r="BA32" i="7" s="1"/>
  <c r="BC31" i="7"/>
  <c r="AH30" i="3"/>
  <c r="DN32" i="3"/>
  <c r="CK31" i="7"/>
  <c r="BQ33" i="3"/>
  <c r="CQ31" i="3"/>
  <c r="CR31" i="3" s="1"/>
  <c r="DH30" i="3"/>
  <c r="DG30" i="3"/>
  <c r="BX31" i="3"/>
  <c r="DO32" i="3"/>
  <c r="DL33" i="3" s="1"/>
  <c r="DM33" i="3" s="1"/>
  <c r="DO33" i="3" s="1"/>
  <c r="BY31" i="3"/>
  <c r="BX33" i="7"/>
  <c r="AI30" i="3"/>
  <c r="AF31" i="3" s="1"/>
  <c r="AG31" i="3" s="1"/>
  <c r="CD30" i="3"/>
  <c r="CG30" i="3" s="1"/>
  <c r="DF32" i="7"/>
  <c r="DI32" i="7" s="1"/>
  <c r="CD30" i="7"/>
  <c r="CG30" i="7" s="1"/>
  <c r="BP31" i="7"/>
  <c r="CR31" i="7"/>
  <c r="CU31" i="7" s="1"/>
  <c r="CM32" i="3"/>
  <c r="AC31" i="3"/>
  <c r="AB31" i="3"/>
  <c r="Y32" i="3" s="1"/>
  <c r="U31" i="7"/>
  <c r="AC32" i="7"/>
  <c r="AB32" i="7"/>
  <c r="AM30" i="3"/>
  <c r="CY33" i="3"/>
  <c r="CZ33" i="3" s="1"/>
  <c r="S32" i="3"/>
  <c r="T32" i="3" s="1"/>
  <c r="Y33" i="7"/>
  <c r="CY31" i="7"/>
  <c r="DB31" i="7" s="1"/>
  <c r="DH32" i="7"/>
  <c r="AM32" i="7"/>
  <c r="AF33" i="7"/>
  <c r="BB31" i="3"/>
  <c r="BC31" i="3" s="1"/>
  <c r="DO31" i="7"/>
  <c r="DN31" i="7"/>
  <c r="BZ33" i="7"/>
  <c r="BZ4" i="7" s="1"/>
  <c r="BW2" i="7"/>
  <c r="DA33" i="3"/>
  <c r="CL32" i="3"/>
  <c r="CJ33" i="3" s="1"/>
  <c r="AU33" i="3"/>
  <c r="AV33" i="3" s="1"/>
  <c r="AT31" i="7"/>
  <c r="BS33" i="3"/>
  <c r="BS4" i="3" s="1"/>
  <c r="BP2" i="3"/>
  <c r="T31" i="7"/>
  <c r="G8" i="7"/>
  <c r="G7" i="3"/>
  <c r="F8" i="3"/>
  <c r="F7" i="3"/>
  <c r="CU31" i="3" l="1"/>
  <c r="CT31" i="3"/>
  <c r="BV32" i="3"/>
  <c r="BW32" i="3" s="1"/>
  <c r="CN31" i="7"/>
  <c r="CM31" i="7"/>
  <c r="CF30" i="3"/>
  <c r="CL31" i="7"/>
  <c r="CJ32" i="7" s="1"/>
  <c r="AJ31" i="3"/>
  <c r="AI31" i="3"/>
  <c r="CS31" i="3"/>
  <c r="CQ32" i="3" s="1"/>
  <c r="CR32" i="3" s="1"/>
  <c r="DE31" i="3"/>
  <c r="DG32" i="7"/>
  <c r="DE33" i="7" s="1"/>
  <c r="DF33" i="7" s="1"/>
  <c r="DH33" i="7" s="1"/>
  <c r="F14" i="3"/>
  <c r="F15" i="3"/>
  <c r="J18" i="3"/>
  <c r="J19" i="7"/>
  <c r="Z32" i="3"/>
  <c r="AC32" i="3" s="1"/>
  <c r="CZ31" i="7"/>
  <c r="AW33" i="3"/>
  <c r="R32" i="7"/>
  <c r="AU31" i="7"/>
  <c r="DL32" i="7"/>
  <c r="CT31" i="7"/>
  <c r="DA31" i="7"/>
  <c r="BS31" i="7"/>
  <c r="BR31" i="7"/>
  <c r="Z33" i="7"/>
  <c r="AB33" i="7" s="1"/>
  <c r="CS31" i="7"/>
  <c r="BQ31" i="7"/>
  <c r="AX33" i="3"/>
  <c r="AX4" i="3" s="1"/>
  <c r="AU2" i="3"/>
  <c r="AG33" i="7"/>
  <c r="AH33" i="7" s="1"/>
  <c r="DP33" i="3"/>
  <c r="DP4" i="3" s="1"/>
  <c r="DM2" i="3"/>
  <c r="DB33" i="3"/>
  <c r="DB4" i="3" s="1"/>
  <c r="CY2" i="3"/>
  <c r="AN32" i="7"/>
  <c r="DN33" i="3"/>
  <c r="CK33" i="3"/>
  <c r="CM33" i="3" s="1"/>
  <c r="BE31" i="3"/>
  <c r="BD31" i="3"/>
  <c r="BB32" i="7"/>
  <c r="AH31" i="3"/>
  <c r="AF32" i="3" s="1"/>
  <c r="V32" i="3"/>
  <c r="U32" i="3"/>
  <c r="R33" i="3" s="1"/>
  <c r="AN30" i="3"/>
  <c r="AO30" i="3" s="1"/>
  <c r="CF30" i="7"/>
  <c r="CE30" i="7"/>
  <c r="CE30" i="3"/>
  <c r="CC31" i="3" s="1"/>
  <c r="D9" i="3"/>
  <c r="H9" i="3"/>
  <c r="I7" i="3"/>
  <c r="I9" i="3"/>
  <c r="H7" i="3"/>
  <c r="E9" i="3"/>
  <c r="CK32" i="7" l="1"/>
  <c r="CL33" i="3"/>
  <c r="CQ32" i="7"/>
  <c r="CR32" i="7" s="1"/>
  <c r="CM32" i="7"/>
  <c r="CU32" i="3"/>
  <c r="CT32" i="3"/>
  <c r="CS32" i="3"/>
  <c r="DF31" i="3"/>
  <c r="J15" i="3"/>
  <c r="H14" i="3"/>
  <c r="J25" i="3"/>
  <c r="J23" i="3"/>
  <c r="H16" i="3"/>
  <c r="D16" i="3"/>
  <c r="AC33" i="7"/>
  <c r="AC4" i="7" s="1"/>
  <c r="Z2" i="7"/>
  <c r="BZ32" i="3"/>
  <c r="BY32" i="3"/>
  <c r="S33" i="3"/>
  <c r="DM32" i="7"/>
  <c r="DN32" i="7" s="1"/>
  <c r="S32" i="7"/>
  <c r="CC31" i="7"/>
  <c r="AQ30" i="3"/>
  <c r="AP30" i="3"/>
  <c r="AM31" i="3" s="1"/>
  <c r="AG32" i="3"/>
  <c r="AJ33" i="7"/>
  <c r="AJ4" i="7" s="1"/>
  <c r="AG2" i="7"/>
  <c r="AI33" i="7"/>
  <c r="BO32" i="7"/>
  <c r="AA33" i="7"/>
  <c r="BX32" i="3"/>
  <c r="BE32" i="7"/>
  <c r="BD32" i="7"/>
  <c r="AQ32" i="7"/>
  <c r="AP32" i="7"/>
  <c r="DI33" i="7"/>
  <c r="DI4" i="7" s="1"/>
  <c r="DF2" i="7"/>
  <c r="AX31" i="7"/>
  <c r="AW31" i="7"/>
  <c r="CX32" i="7"/>
  <c r="CD31" i="3"/>
  <c r="BC32" i="7"/>
  <c r="CN33" i="3"/>
  <c r="CN4" i="3" s="1"/>
  <c r="CK2" i="3"/>
  <c r="AO32" i="7"/>
  <c r="AM33" i="7" s="1"/>
  <c r="AB32" i="3"/>
  <c r="DG33" i="7"/>
  <c r="BA32" i="3"/>
  <c r="AV31" i="7"/>
  <c r="AT32" i="7" s="1"/>
  <c r="AA32" i="3"/>
  <c r="E6" i="7"/>
  <c r="E7" i="7"/>
  <c r="D7" i="7"/>
  <c r="D6" i="7"/>
  <c r="I5" i="3"/>
  <c r="H5" i="3"/>
  <c r="I8" i="7"/>
  <c r="H8" i="7"/>
  <c r="CU32" i="7" l="1"/>
  <c r="CT32" i="7"/>
  <c r="CN32" i="7"/>
  <c r="BA33" i="7"/>
  <c r="BV33" i="3"/>
  <c r="CQ33" i="3"/>
  <c r="CR33" i="3" s="1"/>
  <c r="CS33" i="3" s="1"/>
  <c r="CL32" i="7"/>
  <c r="CJ33" i="7" s="1"/>
  <c r="DI31" i="3"/>
  <c r="DH31" i="3"/>
  <c r="CS32" i="7"/>
  <c r="CQ33" i="7" s="1"/>
  <c r="CT33" i="3"/>
  <c r="DG31" i="3"/>
  <c r="H15" i="7"/>
  <c r="J24" i="7"/>
  <c r="H12" i="3"/>
  <c r="J21" i="3"/>
  <c r="D13" i="7"/>
  <c r="D14" i="7"/>
  <c r="J13" i="7"/>
  <c r="J12" i="7"/>
  <c r="AJ32" i="3"/>
  <c r="AI32" i="3"/>
  <c r="V32" i="7"/>
  <c r="U32" i="7"/>
  <c r="BW33" i="3"/>
  <c r="CG31" i="3"/>
  <c r="CF31" i="3"/>
  <c r="Y33" i="3"/>
  <c r="CE31" i="3"/>
  <c r="BP32" i="7"/>
  <c r="BQ32" i="7" s="1"/>
  <c r="AU32" i="7"/>
  <c r="AX32" i="7" s="1"/>
  <c r="CR33" i="7"/>
  <c r="CT33" i="7" s="1"/>
  <c r="BB32" i="3"/>
  <c r="BC32" i="3" s="1"/>
  <c r="BB33" i="7"/>
  <c r="BC33" i="7" s="1"/>
  <c r="CY32" i="7"/>
  <c r="CZ32" i="7" s="1"/>
  <c r="CE31" i="7"/>
  <c r="CD31" i="7"/>
  <c r="V33" i="3"/>
  <c r="V4" i="3" s="1"/>
  <c r="S2" i="3"/>
  <c r="AN33" i="7"/>
  <c r="AO33" i="7" s="1"/>
  <c r="U33" i="3"/>
  <c r="AN31" i="3"/>
  <c r="AQ31" i="3" s="1"/>
  <c r="AW32" i="7"/>
  <c r="AH32" i="3"/>
  <c r="T32" i="7"/>
  <c r="R33" i="7" s="1"/>
  <c r="T33" i="3"/>
  <c r="CU33" i="3"/>
  <c r="CU4" i="3" s="1"/>
  <c r="CR2" i="3"/>
  <c r="DP32" i="7"/>
  <c r="DO32" i="7"/>
  <c r="BY33" i="3"/>
  <c r="E5" i="3"/>
  <c r="D5" i="3"/>
  <c r="I6" i="3"/>
  <c r="H6" i="3"/>
  <c r="CK33" i="7" l="1"/>
  <c r="CL33" i="7" s="1"/>
  <c r="CC32" i="3"/>
  <c r="CD32" i="3" s="1"/>
  <c r="CG32" i="3" s="1"/>
  <c r="AV32" i="7"/>
  <c r="AP31" i="3"/>
  <c r="DE32" i="3"/>
  <c r="H13" i="3"/>
  <c r="J22" i="3"/>
  <c r="D12" i="3"/>
  <c r="J11" i="3"/>
  <c r="AT33" i="7"/>
  <c r="BD33" i="7"/>
  <c r="AF33" i="3"/>
  <c r="CG31" i="7"/>
  <c r="CF31" i="7"/>
  <c r="CC32" i="7" s="1"/>
  <c r="BE32" i="3"/>
  <c r="BD32" i="3"/>
  <c r="AQ33" i="7"/>
  <c r="AQ4" i="7" s="1"/>
  <c r="AN2" i="7"/>
  <c r="BE33" i="7"/>
  <c r="BE4" i="7" s="1"/>
  <c r="BB2" i="7"/>
  <c r="BA33" i="3"/>
  <c r="BZ33" i="3"/>
  <c r="BZ4" i="3" s="1"/>
  <c r="BW2" i="3"/>
  <c r="CU33" i="7"/>
  <c r="CU4" i="7" s="1"/>
  <c r="CR2" i="7"/>
  <c r="Z33" i="3"/>
  <c r="BX33" i="3"/>
  <c r="AP33" i="7"/>
  <c r="S33" i="7"/>
  <c r="U33" i="7" s="1"/>
  <c r="AO31" i="3"/>
  <c r="AM32" i="3" s="1"/>
  <c r="DB32" i="7"/>
  <c r="DA32" i="7"/>
  <c r="CX33" i="7" s="1"/>
  <c r="CS33" i="7"/>
  <c r="BS32" i="7"/>
  <c r="BR32" i="7"/>
  <c r="DL33" i="7"/>
  <c r="D8" i="7"/>
  <c r="G5" i="7"/>
  <c r="F5" i="7"/>
  <c r="E8" i="7"/>
  <c r="G8" i="3"/>
  <c r="H6" i="7"/>
  <c r="I6" i="7"/>
  <c r="CN33" i="7" l="1"/>
  <c r="CN4" i="7" s="1"/>
  <c r="CK2" i="7"/>
  <c r="CM33" i="7"/>
  <c r="DF32" i="3"/>
  <c r="DG32" i="3" s="1"/>
  <c r="J22" i="7"/>
  <c r="H13" i="7"/>
  <c r="J19" i="3"/>
  <c r="J14" i="7"/>
  <c r="F12" i="7"/>
  <c r="J16" i="7"/>
  <c r="D15" i="7"/>
  <c r="AC33" i="3"/>
  <c r="AC4" i="3" s="1"/>
  <c r="Z2" i="3"/>
  <c r="AB33" i="3"/>
  <c r="AU33" i="7"/>
  <c r="AV33" i="7" s="1"/>
  <c r="DM33" i="7"/>
  <c r="BB33" i="3"/>
  <c r="BD33" i="3" s="1"/>
  <c r="CD32" i="7"/>
  <c r="CG32" i="7" s="1"/>
  <c r="V33" i="7"/>
  <c r="V4" i="7" s="1"/>
  <c r="S2" i="7"/>
  <c r="AN32" i="3"/>
  <c r="AO32" i="3" s="1"/>
  <c r="CE32" i="3"/>
  <c r="CC33" i="3" s="1"/>
  <c r="CY33" i="7"/>
  <c r="CF32" i="3"/>
  <c r="T33" i="7"/>
  <c r="AA33" i="3"/>
  <c r="BO33" i="7"/>
  <c r="AG33" i="3"/>
  <c r="I5" i="7"/>
  <c r="H5" i="7"/>
  <c r="E5" i="7"/>
  <c r="D6" i="3"/>
  <c r="D5" i="7"/>
  <c r="E6" i="3"/>
  <c r="H12" i="7" l="1"/>
  <c r="J21" i="7"/>
  <c r="DI32" i="3"/>
  <c r="DH32" i="3"/>
  <c r="DE33" i="3" s="1"/>
  <c r="J12" i="3"/>
  <c r="D12" i="7"/>
  <c r="D13" i="3"/>
  <c r="J11" i="7"/>
  <c r="DB33" i="7"/>
  <c r="DB4" i="7" s="1"/>
  <c r="CY2" i="7"/>
  <c r="DP33" i="7"/>
  <c r="DP4" i="7" s="1"/>
  <c r="DM2" i="7"/>
  <c r="DO33" i="7"/>
  <c r="DA33" i="7"/>
  <c r="BE33" i="3"/>
  <c r="BE4" i="3" s="1"/>
  <c r="BB2" i="3"/>
  <c r="AJ33" i="3"/>
  <c r="AJ4" i="3" s="1"/>
  <c r="AG2" i="3"/>
  <c r="AI33" i="3"/>
  <c r="AH33" i="3"/>
  <c r="CZ33" i="7"/>
  <c r="CE32" i="7"/>
  <c r="DN33" i="7"/>
  <c r="CF32" i="7"/>
  <c r="CD33" i="3"/>
  <c r="BP33" i="7"/>
  <c r="AQ32" i="3"/>
  <c r="AP32" i="3"/>
  <c r="BC33" i="3"/>
  <c r="AX33" i="7"/>
  <c r="AX4" i="7" s="1"/>
  <c r="AU2" i="7"/>
  <c r="AW33" i="7"/>
  <c r="E7" i="3"/>
  <c r="I9" i="7"/>
  <c r="I7" i="7"/>
  <c r="H9" i="7"/>
  <c r="G5" i="3"/>
  <c r="E9" i="7"/>
  <c r="H7" i="7"/>
  <c r="F5" i="3"/>
  <c r="D9" i="7"/>
  <c r="D7" i="3"/>
  <c r="DG33" i="3" l="1"/>
  <c r="DF33" i="3"/>
  <c r="DH33" i="3"/>
  <c r="D14" i="3"/>
  <c r="D16" i="7"/>
  <c r="F12" i="3"/>
  <c r="H14" i="7"/>
  <c r="J15" i="7"/>
  <c r="J16" i="3"/>
  <c r="H16" i="7"/>
  <c r="J23" i="7"/>
  <c r="J25" i="7"/>
  <c r="J13" i="3"/>
  <c r="CG33" i="3"/>
  <c r="CG4" i="3" s="1"/>
  <c r="CD2" i="3"/>
  <c r="CC33" i="7"/>
  <c r="CF33" i="3"/>
  <c r="CE33" i="3"/>
  <c r="BS33" i="7"/>
  <c r="BS4" i="7" s="1"/>
  <c r="BP2" i="7"/>
  <c r="BR33" i="7"/>
  <c r="BQ33" i="7"/>
  <c r="AM33" i="3"/>
  <c r="G7" i="7"/>
  <c r="F8" i="7"/>
  <c r="F7" i="7"/>
  <c r="F9" i="3"/>
  <c r="G9" i="3"/>
  <c r="DI33" i="3" l="1"/>
  <c r="DI4" i="3" s="1"/>
  <c r="DF2" i="3"/>
  <c r="J20" i="3"/>
  <c r="F16" i="3"/>
  <c r="F14" i="7"/>
  <c r="F15" i="7"/>
  <c r="J18" i="7"/>
  <c r="CD33" i="7"/>
  <c r="AN33" i="3"/>
  <c r="H8" i="3"/>
  <c r="I8" i="3"/>
  <c r="J24" i="3" l="1"/>
  <c r="H15" i="3"/>
  <c r="AQ33" i="3"/>
  <c r="AQ4" i="3" s="1"/>
  <c r="AN2" i="3"/>
  <c r="AP33" i="3"/>
  <c r="AO33" i="3"/>
  <c r="CG33" i="7"/>
  <c r="CG4" i="7" s="1"/>
  <c r="CD2" i="7"/>
  <c r="CF33" i="7"/>
  <c r="CE33" i="7"/>
  <c r="E8" i="3"/>
  <c r="D8" i="3"/>
  <c r="G9" i="7"/>
  <c r="F9" i="7"/>
  <c r="F16" i="7" l="1"/>
  <c r="B12" i="7" s="1"/>
  <c r="J20" i="7"/>
  <c r="C12" i="7"/>
  <c r="D15" i="3"/>
  <c r="B12" i="3" s="1"/>
  <c r="J14" i="3"/>
  <c r="C12" i="3"/>
  <c r="M20" i="7" l="1"/>
  <c r="O20" i="7" s="1"/>
  <c r="M14" i="3"/>
  <c r="M21" i="7"/>
  <c r="M17" i="7"/>
  <c r="M19" i="7"/>
  <c r="M12" i="7"/>
  <c r="M24" i="7"/>
  <c r="M13" i="7"/>
  <c r="M14" i="7"/>
  <c r="M22" i="7"/>
  <c r="M16" i="7"/>
  <c r="M11" i="7"/>
  <c r="M25" i="7"/>
  <c r="M23" i="7"/>
  <c r="M15" i="7"/>
  <c r="M18" i="7"/>
  <c r="M17" i="3"/>
  <c r="M18" i="3"/>
  <c r="M25" i="3"/>
  <c r="M23" i="3"/>
  <c r="M15" i="3"/>
  <c r="M21" i="3"/>
  <c r="M22" i="3"/>
  <c r="M11" i="3"/>
  <c r="M19" i="3"/>
  <c r="M24" i="3"/>
  <c r="M12" i="3"/>
  <c r="M16" i="3"/>
  <c r="M13" i="3"/>
  <c r="M20" i="3"/>
  <c r="N20" i="7" l="1"/>
  <c r="N22" i="3"/>
  <c r="O22" i="3"/>
  <c r="O15" i="7"/>
  <c r="N15" i="7"/>
  <c r="N24" i="7"/>
  <c r="O24" i="7"/>
  <c r="O24" i="3"/>
  <c r="N24" i="3"/>
  <c r="N23" i="7"/>
  <c r="O23" i="7"/>
  <c r="O12" i="7"/>
  <c r="N12" i="7"/>
  <c r="O13" i="3"/>
  <c r="N13" i="3"/>
  <c r="N17" i="3"/>
  <c r="O17" i="3"/>
  <c r="O14" i="7"/>
  <c r="N14" i="7"/>
  <c r="N19" i="7"/>
  <c r="O19" i="7"/>
  <c r="O12" i="3"/>
  <c r="N12" i="3"/>
  <c r="N25" i="3"/>
  <c r="O25" i="3"/>
  <c r="O16" i="7"/>
  <c r="N16" i="7"/>
  <c r="O21" i="7"/>
  <c r="N21" i="7"/>
  <c r="O20" i="3"/>
  <c r="N20" i="3"/>
  <c r="O21" i="3"/>
  <c r="N21" i="3"/>
  <c r="O18" i="3"/>
  <c r="N18" i="3"/>
  <c r="O22" i="7"/>
  <c r="N22" i="7"/>
  <c r="N14" i="3"/>
  <c r="O14" i="3"/>
  <c r="N19" i="3"/>
  <c r="O19" i="3"/>
  <c r="N15" i="3"/>
  <c r="O15" i="3"/>
  <c r="O25" i="7"/>
  <c r="N25" i="7"/>
  <c r="N16" i="3"/>
  <c r="O16" i="3"/>
  <c r="N11" i="3"/>
  <c r="O11" i="3"/>
  <c r="O23" i="3"/>
  <c r="N23" i="3"/>
  <c r="O18" i="7"/>
  <c r="N18" i="7"/>
  <c r="O11" i="7"/>
  <c r="N11" i="7"/>
  <c r="O13" i="7"/>
  <c r="N13" i="7"/>
  <c r="N17" i="7"/>
  <c r="O17" i="7"/>
  <c r="N26" i="7" l="1"/>
  <c r="O26" i="3"/>
  <c r="N26" i="3"/>
  <c r="O26" i="7"/>
  <c r="F4" i="4"/>
  <c r="F4" i="2"/>
  <c r="G4" i="4"/>
  <c r="G4" i="6"/>
  <c r="G4" i="2"/>
  <c r="G4" i="5"/>
  <c r="F7" i="4" l="1"/>
  <c r="G7" i="5"/>
  <c r="G7" i="2"/>
  <c r="G7" i="6"/>
  <c r="G7" i="4"/>
  <c r="F7" i="2"/>
  <c r="D8" i="2" l="1"/>
  <c r="D8" i="6"/>
  <c r="D8" i="4"/>
  <c r="E8" i="2"/>
  <c r="D8" i="5"/>
  <c r="H8" i="2" l="1"/>
  <c r="M8" i="2"/>
  <c r="L8" i="2"/>
  <c r="E8" i="6"/>
  <c r="F8" i="6" s="1"/>
  <c r="F8" i="2"/>
  <c r="E8" i="4"/>
  <c r="E8" i="5"/>
  <c r="F8" i="5" s="1"/>
  <c r="G8" i="2"/>
  <c r="M8" i="4" l="1"/>
  <c r="L8" i="4"/>
  <c r="H8" i="4"/>
  <c r="G8" i="4"/>
  <c r="M8" i="5"/>
  <c r="H8" i="5"/>
  <c r="L8" i="5"/>
  <c r="G8" i="5"/>
  <c r="D9" i="5" s="1"/>
  <c r="D9" i="2"/>
  <c r="F8" i="4"/>
  <c r="D9" i="4" s="1"/>
  <c r="H8" i="6"/>
  <c r="L8" i="6"/>
  <c r="M8" i="6"/>
  <c r="G8" i="6"/>
  <c r="D9" i="6" s="1"/>
  <c r="E9" i="4" l="1"/>
  <c r="E9" i="2"/>
  <c r="F9" i="2"/>
  <c r="E9" i="6"/>
  <c r="G9" i="6" s="1"/>
  <c r="G9" i="4"/>
  <c r="E9" i="5"/>
  <c r="F9" i="5" s="1"/>
  <c r="H9" i="6" l="1"/>
  <c r="L9" i="6"/>
  <c r="M9" i="6"/>
  <c r="L9" i="5"/>
  <c r="H9" i="5"/>
  <c r="M9" i="5"/>
  <c r="G9" i="5"/>
  <c r="D10" i="5" s="1"/>
  <c r="H9" i="2"/>
  <c r="M9" i="2"/>
  <c r="L9" i="2"/>
  <c r="G9" i="2"/>
  <c r="H9" i="4"/>
  <c r="M9" i="4"/>
  <c r="L9" i="4"/>
  <c r="F9" i="6"/>
  <c r="D10" i="6" s="1"/>
  <c r="F9" i="4"/>
  <c r="D10" i="4" s="1"/>
  <c r="E10" i="4" l="1"/>
  <c r="F10" i="4" s="1"/>
  <c r="E10" i="6"/>
  <c r="F10" i="6" s="1"/>
  <c r="D10" i="2"/>
  <c r="E10" i="5"/>
  <c r="G10" i="5" s="1"/>
  <c r="F10" i="2" l="1"/>
  <c r="E10" i="2"/>
  <c r="F10" i="5"/>
  <c r="D11" i="5" s="1"/>
  <c r="H10" i="5"/>
  <c r="L10" i="5"/>
  <c r="M10" i="5"/>
  <c r="M10" i="6"/>
  <c r="H10" i="6"/>
  <c r="L10" i="6"/>
  <c r="G10" i="6"/>
  <c r="H10" i="4"/>
  <c r="M10" i="4"/>
  <c r="L10" i="4"/>
  <c r="G10" i="4"/>
  <c r="D11" i="4" s="1"/>
  <c r="D11" i="6" l="1"/>
  <c r="H10" i="2"/>
  <c r="M10" i="2"/>
  <c r="L10" i="2"/>
  <c r="G10" i="2"/>
  <c r="E11" i="4"/>
  <c r="E11" i="5"/>
  <c r="F11" i="5" s="1"/>
  <c r="M11" i="4" l="1"/>
  <c r="L11" i="4"/>
  <c r="H11" i="4"/>
  <c r="E11" i="6"/>
  <c r="F11" i="6"/>
  <c r="H11" i="5"/>
  <c r="L11" i="5"/>
  <c r="M11" i="5"/>
  <c r="G11" i="5"/>
  <c r="F11" i="4"/>
  <c r="D11" i="2"/>
  <c r="G11" i="4"/>
  <c r="E11" i="2" l="1"/>
  <c r="F11" i="2" s="1"/>
  <c r="H11" i="6"/>
  <c r="M11" i="6"/>
  <c r="L11" i="6"/>
  <c r="G11" i="6"/>
  <c r="D12" i="6" s="1"/>
  <c r="D12" i="4"/>
  <c r="D12" i="5"/>
  <c r="E12" i="4" l="1"/>
  <c r="F12" i="4" s="1"/>
  <c r="M11" i="2"/>
  <c r="H11" i="2"/>
  <c r="L11" i="2"/>
  <c r="G11" i="2"/>
  <c r="E12" i="5"/>
  <c r="F12" i="5" s="1"/>
  <c r="E12" i="6"/>
  <c r="F12" i="6" s="1"/>
  <c r="H12" i="4" l="1"/>
  <c r="M12" i="4"/>
  <c r="L12" i="4"/>
  <c r="G12" i="4"/>
  <c r="H12" i="6"/>
  <c r="M12" i="6"/>
  <c r="L12" i="6"/>
  <c r="D13" i="4"/>
  <c r="G12" i="6"/>
  <c r="D13" i="6" s="1"/>
  <c r="L12" i="5"/>
  <c r="M12" i="5"/>
  <c r="H12" i="5"/>
  <c r="G12" i="5"/>
  <c r="D13" i="5" s="1"/>
  <c r="D12" i="2"/>
  <c r="E13" i="6" l="1"/>
  <c r="F13" i="6"/>
  <c r="E13" i="5"/>
  <c r="E12" i="2"/>
  <c r="E13" i="4"/>
  <c r="G13" i="6"/>
  <c r="D14" i="6" l="1"/>
  <c r="E14" i="6" s="1"/>
  <c r="H13" i="4"/>
  <c r="L13" i="4"/>
  <c r="M13" i="4"/>
  <c r="F13" i="4"/>
  <c r="M13" i="5"/>
  <c r="H13" i="5"/>
  <c r="L13" i="5"/>
  <c r="G13" i="4"/>
  <c r="F13" i="5"/>
  <c r="H12" i="2"/>
  <c r="M12" i="2"/>
  <c r="L12" i="2"/>
  <c r="G12" i="2"/>
  <c r="G13" i="5"/>
  <c r="F12" i="2"/>
  <c r="H13" i="6"/>
  <c r="L13" i="6"/>
  <c r="M13" i="6"/>
  <c r="G14" i="6" l="1"/>
  <c r="F14" i="6"/>
  <c r="D14" i="5"/>
  <c r="E14" i="5" s="1"/>
  <c r="G14" i="5" s="1"/>
  <c r="D13" i="2"/>
  <c r="E13" i="2" s="1"/>
  <c r="D14" i="4"/>
  <c r="E14" i="4" s="1"/>
  <c r="F14" i="4" s="1"/>
  <c r="D15" i="6"/>
  <c r="L14" i="6"/>
  <c r="M14" i="6"/>
  <c r="H14" i="6"/>
  <c r="F14" i="5" l="1"/>
  <c r="H13" i="2"/>
  <c r="M13" i="2"/>
  <c r="L13" i="2"/>
  <c r="F13" i="2"/>
  <c r="D15" i="5"/>
  <c r="E15" i="6"/>
  <c r="G13" i="2"/>
  <c r="H14" i="4"/>
  <c r="M14" i="4"/>
  <c r="L14" i="4"/>
  <c r="L14" i="5"/>
  <c r="M14" i="5"/>
  <c r="H14" i="5"/>
  <c r="G14" i="4"/>
  <c r="H15" i="6" l="1"/>
  <c r="L15" i="6"/>
  <c r="M15" i="6"/>
  <c r="G15" i="6"/>
  <c r="F15" i="6"/>
  <c r="E15" i="5"/>
  <c r="F15" i="5"/>
  <c r="D14" i="2"/>
  <c r="D15" i="4"/>
  <c r="M15" i="5" l="1"/>
  <c r="L15" i="5"/>
  <c r="H15" i="5"/>
  <c r="G15" i="5"/>
  <c r="F15" i="4"/>
  <c r="E15" i="4"/>
  <c r="E14" i="2"/>
  <c r="D16" i="6"/>
  <c r="E16" i="6" l="1"/>
  <c r="M15" i="4"/>
  <c r="L15" i="4"/>
  <c r="H15" i="4"/>
  <c r="G15" i="4"/>
  <c r="D16" i="4" s="1"/>
  <c r="M14" i="2"/>
  <c r="H14" i="2"/>
  <c r="L14" i="2"/>
  <c r="G14" i="2"/>
  <c r="F14" i="2"/>
  <c r="D16" i="5"/>
  <c r="D15" i="2" l="1"/>
  <c r="E15" i="2" s="1"/>
  <c r="E16" i="4"/>
  <c r="F16" i="4"/>
  <c r="G16" i="4"/>
  <c r="E16" i="5"/>
  <c r="M16" i="6"/>
  <c r="H16" i="6"/>
  <c r="L16" i="6"/>
  <c r="G16" i="6"/>
  <c r="F16" i="6"/>
  <c r="D17" i="4" l="1"/>
  <c r="G15" i="2"/>
  <c r="F15" i="2"/>
  <c r="L16" i="5"/>
  <c r="M16" i="5"/>
  <c r="H16" i="5"/>
  <c r="G16" i="5"/>
  <c r="E17" i="4"/>
  <c r="G17" i="4" s="1"/>
  <c r="F16" i="5"/>
  <c r="D17" i="6"/>
  <c r="M15" i="2"/>
  <c r="H15" i="2"/>
  <c r="L15" i="2"/>
  <c r="H16" i="4"/>
  <c r="M16" i="4"/>
  <c r="L16" i="4"/>
  <c r="D17" i="5" l="1"/>
  <c r="F17" i="4"/>
  <c r="D18" i="4" s="1"/>
  <c r="E18" i="4" s="1"/>
  <c r="G18" i="4" s="1"/>
  <c r="D16" i="2"/>
  <c r="E16" i="2" s="1"/>
  <c r="H16" i="2" s="1"/>
  <c r="E17" i="5"/>
  <c r="F17" i="5" s="1"/>
  <c r="E17" i="6"/>
  <c r="F17" i="6" s="1"/>
  <c r="H17" i="4"/>
  <c r="M17" i="4"/>
  <c r="L17" i="4"/>
  <c r="F16" i="2" l="1"/>
  <c r="D17" i="2" s="1"/>
  <c r="M16" i="2"/>
  <c r="L16" i="2"/>
  <c r="G16" i="2"/>
  <c r="F18" i="4"/>
  <c r="D19" i="4" s="1"/>
  <c r="L17" i="5"/>
  <c r="M17" i="5"/>
  <c r="H17" i="5"/>
  <c r="G17" i="5"/>
  <c r="D18" i="5" s="1"/>
  <c r="M17" i="6"/>
  <c r="H17" i="6"/>
  <c r="L17" i="6"/>
  <c r="G17" i="6"/>
  <c r="L18" i="4"/>
  <c r="H18" i="4"/>
  <c r="M18" i="4"/>
  <c r="E18" i="5" l="1"/>
  <c r="E19" i="4"/>
  <c r="D18" i="6"/>
  <c r="E17" i="2"/>
  <c r="F17" i="2" s="1"/>
  <c r="E18" i="6" l="1"/>
  <c r="H18" i="5"/>
  <c r="L18" i="5"/>
  <c r="M18" i="5"/>
  <c r="G18" i="5"/>
  <c r="L19" i="4"/>
  <c r="M19" i="4"/>
  <c r="H19" i="4"/>
  <c r="G19" i="4"/>
  <c r="H17" i="2"/>
  <c r="M17" i="2"/>
  <c r="L17" i="2"/>
  <c r="G17" i="2"/>
  <c r="F19" i="4"/>
  <c r="F18" i="5"/>
  <c r="D20" i="4" l="1"/>
  <c r="H18" i="6"/>
  <c r="M18" i="6"/>
  <c r="L18" i="6"/>
  <c r="G18" i="6"/>
  <c r="D19" i="5"/>
  <c r="E20" i="4"/>
  <c r="D18" i="2"/>
  <c r="F18" i="6"/>
  <c r="D19" i="6" l="1"/>
  <c r="L20" i="4"/>
  <c r="H20" i="4"/>
  <c r="M20" i="4"/>
  <c r="E19" i="6"/>
  <c r="F20" i="4"/>
  <c r="F18" i="2"/>
  <c r="E18" i="2"/>
  <c r="G20" i="4"/>
  <c r="E19" i="5"/>
  <c r="F19" i="5" s="1"/>
  <c r="D21" i="4" l="1"/>
  <c r="H19" i="5"/>
  <c r="M19" i="5"/>
  <c r="L19" i="5"/>
  <c r="G19" i="5"/>
  <c r="M19" i="6"/>
  <c r="L19" i="6"/>
  <c r="H19" i="6"/>
  <c r="E21" i="4"/>
  <c r="F21" i="4" s="1"/>
  <c r="G19" i="6"/>
  <c r="L18" i="2"/>
  <c r="M18" i="2"/>
  <c r="H18" i="2"/>
  <c r="G18" i="2"/>
  <c r="D19" i="2" s="1"/>
  <c r="F19" i="6"/>
  <c r="D20" i="6" s="1"/>
  <c r="G21" i="4" l="1"/>
  <c r="D22" i="4" s="1"/>
  <c r="E19" i="2"/>
  <c r="F19" i="2" s="1"/>
  <c r="L21" i="4"/>
  <c r="M21" i="4"/>
  <c r="H21" i="4"/>
  <c r="E20" i="6"/>
  <c r="G20" i="6" s="1"/>
  <c r="D20" i="5"/>
  <c r="E22" i="4" l="1"/>
  <c r="G22" i="4" s="1"/>
  <c r="G19" i="2"/>
  <c r="D20" i="2" s="1"/>
  <c r="E20" i="2" s="1"/>
  <c r="F20" i="6"/>
  <c r="L19" i="2"/>
  <c r="H19" i="2"/>
  <c r="M19" i="2"/>
  <c r="E20" i="5"/>
  <c r="F20" i="5"/>
  <c r="D21" i="6"/>
  <c r="M20" i="6"/>
  <c r="H20" i="6"/>
  <c r="L20" i="6"/>
  <c r="M22" i="4"/>
  <c r="L22" i="4"/>
  <c r="H22" i="4"/>
  <c r="F22" i="4" l="1"/>
  <c r="D23" i="4" s="1"/>
  <c r="E21" i="6"/>
  <c r="H20" i="2"/>
  <c r="M20" i="2"/>
  <c r="L20" i="2"/>
  <c r="L20" i="5"/>
  <c r="M20" i="5"/>
  <c r="H20" i="5"/>
  <c r="G20" i="5"/>
  <c r="G20" i="2"/>
  <c r="D21" i="5"/>
  <c r="F20" i="2"/>
  <c r="E23" i="4" l="1"/>
  <c r="F23" i="4" s="1"/>
  <c r="D21" i="2"/>
  <c r="E21" i="2" s="1"/>
  <c r="H21" i="6"/>
  <c r="M21" i="6"/>
  <c r="L21" i="6"/>
  <c r="G21" i="6"/>
  <c r="E21" i="5"/>
  <c r="F21" i="6"/>
  <c r="D24" i="4" l="1"/>
  <c r="E24" i="4" s="1"/>
  <c r="F24" i="4" s="1"/>
  <c r="G23" i="4"/>
  <c r="H23" i="4"/>
  <c r="L23" i="4"/>
  <c r="M23" i="4"/>
  <c r="L21" i="5"/>
  <c r="H21" i="5"/>
  <c r="M21" i="5"/>
  <c r="M24" i="4"/>
  <c r="L24" i="4"/>
  <c r="F21" i="5"/>
  <c r="D22" i="5" s="1"/>
  <c r="G21" i="5"/>
  <c r="L21" i="2"/>
  <c r="H21" i="2"/>
  <c r="M21" i="2"/>
  <c r="D22" i="6"/>
  <c r="G21" i="2"/>
  <c r="F21" i="2"/>
  <c r="D22" i="2" l="1"/>
  <c r="G24" i="4"/>
  <c r="H24" i="4"/>
  <c r="E22" i="5"/>
  <c r="F22" i="5" s="1"/>
  <c r="E22" i="6"/>
  <c r="F22" i="6" s="1"/>
  <c r="E22" i="2"/>
  <c r="F22" i="2" s="1"/>
  <c r="D25" i="4"/>
  <c r="G22" i="5" l="1"/>
  <c r="L22" i="2"/>
  <c r="H22" i="2"/>
  <c r="M22" i="2"/>
  <c r="G22" i="2"/>
  <c r="D23" i="2" s="1"/>
  <c r="E25" i="4"/>
  <c r="D23" i="5"/>
  <c r="L22" i="6"/>
  <c r="M22" i="6"/>
  <c r="H22" i="6"/>
  <c r="G22" i="6"/>
  <c r="M22" i="5"/>
  <c r="H22" i="5"/>
  <c r="L22" i="5"/>
  <c r="E23" i="5" l="1"/>
  <c r="M25" i="4"/>
  <c r="L25" i="4"/>
  <c r="H25" i="4"/>
  <c r="G25" i="4"/>
  <c r="D23" i="6"/>
  <c r="E23" i="2"/>
  <c r="F25" i="4"/>
  <c r="D26" i="4" s="1"/>
  <c r="M23" i="2" l="1"/>
  <c r="L23" i="2"/>
  <c r="H23" i="2"/>
  <c r="E26" i="4"/>
  <c r="F26" i="4" s="1"/>
  <c r="G23" i="2"/>
  <c r="H23" i="5"/>
  <c r="M23" i="5"/>
  <c r="L23" i="5"/>
  <c r="G23" i="5"/>
  <c r="F23" i="2"/>
  <c r="F23" i="5"/>
  <c r="E23" i="6"/>
  <c r="F23" i="6" s="1"/>
  <c r="D24" i="5" l="1"/>
  <c r="E24" i="5" s="1"/>
  <c r="D27" i="4"/>
  <c r="D24" i="2"/>
  <c r="M26" i="4"/>
  <c r="L26" i="4"/>
  <c r="H26" i="4"/>
  <c r="G26" i="4"/>
  <c r="H23" i="6"/>
  <c r="M23" i="6"/>
  <c r="L23" i="6"/>
  <c r="G23" i="6"/>
  <c r="G24" i="5" l="1"/>
  <c r="F24" i="5"/>
  <c r="E24" i="2"/>
  <c r="F24" i="2" s="1"/>
  <c r="D25" i="5"/>
  <c r="H24" i="5"/>
  <c r="M24" i="5"/>
  <c r="L24" i="5"/>
  <c r="E27" i="4"/>
  <c r="D24" i="6"/>
  <c r="E24" i="6" l="1"/>
  <c r="F24" i="6" s="1"/>
  <c r="E25" i="5"/>
  <c r="F25" i="5" s="1"/>
  <c r="L27" i="4"/>
  <c r="M27" i="4"/>
  <c r="H27" i="4"/>
  <c r="F27" i="4"/>
  <c r="G27" i="4"/>
  <c r="H24" i="2"/>
  <c r="M24" i="2"/>
  <c r="L24" i="2"/>
  <c r="G24" i="2"/>
  <c r="D25" i="2" l="1"/>
  <c r="M25" i="5"/>
  <c r="L25" i="5"/>
  <c r="H25" i="5"/>
  <c r="G25" i="5"/>
  <c r="D28" i="4"/>
  <c r="L24" i="6"/>
  <c r="H24" i="6"/>
  <c r="M24" i="6"/>
  <c r="G24" i="6"/>
  <c r="D25" i="6" s="1"/>
  <c r="E25" i="6" l="1"/>
  <c r="F25" i="6" s="1"/>
  <c r="E28" i="4"/>
  <c r="E25" i="2"/>
  <c r="F25" i="2" s="1"/>
  <c r="G25" i="6"/>
  <c r="D26" i="5"/>
  <c r="D26" i="6" l="1"/>
  <c r="E26" i="6" s="1"/>
  <c r="M28" i="4"/>
  <c r="L28" i="4"/>
  <c r="H28" i="4"/>
  <c r="G28" i="4"/>
  <c r="F28" i="4"/>
  <c r="E26" i="5"/>
  <c r="H25" i="2"/>
  <c r="L25" i="2"/>
  <c r="M25" i="2"/>
  <c r="G25" i="2"/>
  <c r="L25" i="6"/>
  <c r="M25" i="6"/>
  <c r="H25" i="6"/>
  <c r="G26" i="6" l="1"/>
  <c r="D27" i="6" s="1"/>
  <c r="F26" i="6"/>
  <c r="D29" i="4"/>
  <c r="E29" i="4" s="1"/>
  <c r="G29" i="4" s="1"/>
  <c r="M26" i="5"/>
  <c r="L26" i="5"/>
  <c r="H26" i="5"/>
  <c r="G26" i="5"/>
  <c r="F26" i="5"/>
  <c r="D26" i="2"/>
  <c r="L26" i="6"/>
  <c r="M26" i="6"/>
  <c r="H26" i="6"/>
  <c r="F29" i="4" l="1"/>
  <c r="D30" i="4" s="1"/>
  <c r="E30" i="4" s="1"/>
  <c r="F30" i="4" s="1"/>
  <c r="D27" i="5"/>
  <c r="E27" i="5" s="1"/>
  <c r="G27" i="5" s="1"/>
  <c r="E26" i="2"/>
  <c r="H29" i="4"/>
  <c r="M29" i="4"/>
  <c r="L29" i="4"/>
  <c r="E27" i="6"/>
  <c r="F27" i="6"/>
  <c r="G30" i="4" l="1"/>
  <c r="D31" i="4" s="1"/>
  <c r="L27" i="5"/>
  <c r="M27" i="5"/>
  <c r="H27" i="5"/>
  <c r="H26" i="2"/>
  <c r="M26" i="2"/>
  <c r="L26" i="2"/>
  <c r="G26" i="2"/>
  <c r="H27" i="6"/>
  <c r="M27" i="6"/>
  <c r="L27" i="6"/>
  <c r="G27" i="6"/>
  <c r="D28" i="6" s="1"/>
  <c r="M30" i="4"/>
  <c r="L30" i="4"/>
  <c r="H30" i="4"/>
  <c r="F27" i="5"/>
  <c r="D28" i="5" s="1"/>
  <c r="F26" i="2"/>
  <c r="E31" i="4" l="1"/>
  <c r="G31" i="4" s="1"/>
  <c r="D27" i="2"/>
  <c r="E27" i="2" s="1"/>
  <c r="G27" i="2" s="1"/>
  <c r="F28" i="5"/>
  <c r="E28" i="5"/>
  <c r="E28" i="6"/>
  <c r="G28" i="6" s="1"/>
  <c r="L31" i="4"/>
  <c r="M31" i="4" l="1"/>
  <c r="F27" i="2"/>
  <c r="H31" i="4"/>
  <c r="F31" i="4"/>
  <c r="D32" i="4" s="1"/>
  <c r="E32" i="4" s="1"/>
  <c r="L28" i="6"/>
  <c r="M28" i="6"/>
  <c r="H28" i="6"/>
  <c r="H28" i="5"/>
  <c r="L28" i="5"/>
  <c r="M28" i="5"/>
  <c r="G28" i="5"/>
  <c r="D29" i="5" s="1"/>
  <c r="D28" i="2"/>
  <c r="M27" i="2"/>
  <c r="L27" i="2"/>
  <c r="H27" i="2"/>
  <c r="F28" i="6"/>
  <c r="D29" i="6" s="1"/>
  <c r="E28" i="2" l="1"/>
  <c r="M32" i="4"/>
  <c r="L32" i="4"/>
  <c r="H32" i="4"/>
  <c r="G32" i="4"/>
  <c r="F32" i="4"/>
  <c r="E29" i="6"/>
  <c r="E29" i="5"/>
  <c r="D33" i="4" l="1"/>
  <c r="H29" i="5"/>
  <c r="L29" i="5"/>
  <c r="E33" i="4"/>
  <c r="F33" i="4" s="1"/>
  <c r="F29" i="5"/>
  <c r="G29" i="5"/>
  <c r="H29" i="6"/>
  <c r="L29" i="6"/>
  <c r="G29" i="6"/>
  <c r="M28" i="2"/>
  <c r="L28" i="2"/>
  <c r="H28" i="2"/>
  <c r="G28" i="2"/>
  <c r="F29" i="6"/>
  <c r="D30" i="6" s="1"/>
  <c r="F28" i="2"/>
  <c r="G33" i="4" l="1"/>
  <c r="D34" i="4" s="1"/>
  <c r="D29" i="2"/>
  <c r="E30" i="6"/>
  <c r="M33" i="4"/>
  <c r="L33" i="4"/>
  <c r="H33" i="4"/>
  <c r="D30" i="5"/>
  <c r="E30" i="5" l="1"/>
  <c r="F30" i="5" s="1"/>
  <c r="L30" i="6"/>
  <c r="H30" i="6"/>
  <c r="M30" i="6"/>
  <c r="G30" i="6"/>
  <c r="F30" i="6"/>
  <c r="E34" i="4"/>
  <c r="E29" i="2"/>
  <c r="F29" i="2" s="1"/>
  <c r="H34" i="4" l="1"/>
  <c r="H5" i="4" s="1"/>
  <c r="H3" i="4" s="1"/>
  <c r="L34" i="4"/>
  <c r="M34" i="4"/>
  <c r="M6" i="4" s="1"/>
  <c r="E4" i="4"/>
  <c r="G34" i="4"/>
  <c r="G35" i="4" s="1"/>
  <c r="G36" i="4" s="1"/>
  <c r="G37" i="4" s="1"/>
  <c r="G38" i="4" s="1"/>
  <c r="G39" i="4" s="1"/>
  <c r="D31" i="6"/>
  <c r="H29" i="2"/>
  <c r="L29" i="2"/>
  <c r="G29" i="2"/>
  <c r="F34" i="4"/>
  <c r="M30" i="5"/>
  <c r="L30" i="5"/>
  <c r="H30" i="5"/>
  <c r="G30" i="5"/>
  <c r="D31" i="5" s="1"/>
  <c r="E31" i="5" l="1"/>
  <c r="E31" i="6"/>
  <c r="G31" i="5"/>
  <c r="D35" i="4"/>
  <c r="F35" i="4" s="1"/>
  <c r="D36" i="4" s="1"/>
  <c r="F36" i="4" s="1"/>
  <c r="D37" i="4" s="1"/>
  <c r="F37" i="4" s="1"/>
  <c r="D38" i="4" s="1"/>
  <c r="F38" i="4" s="1"/>
  <c r="D39" i="4" s="1"/>
  <c r="F39" i="4" s="1"/>
  <c r="D30" i="2"/>
  <c r="E30" i="2" l="1"/>
  <c r="F30" i="2" s="1"/>
  <c r="H31" i="6"/>
  <c r="L31" i="6"/>
  <c r="M31" i="6"/>
  <c r="G31" i="6"/>
  <c r="M31" i="5"/>
  <c r="L31" i="5"/>
  <c r="H31" i="5"/>
  <c r="F31" i="6"/>
  <c r="F31" i="5"/>
  <c r="D32" i="5" s="1"/>
  <c r="E32" i="5" l="1"/>
  <c r="F32" i="5" s="1"/>
  <c r="D32" i="6"/>
  <c r="H30" i="2"/>
  <c r="L30" i="2"/>
  <c r="M30" i="2"/>
  <c r="G30" i="2"/>
  <c r="E32" i="6" l="1"/>
  <c r="F32" i="6" s="1"/>
  <c r="D31" i="2"/>
  <c r="H32" i="5"/>
  <c r="M32" i="5"/>
  <c r="L32" i="5"/>
  <c r="G32" i="5"/>
  <c r="L32" i="6" l="1"/>
  <c r="H32" i="6"/>
  <c r="M32" i="6"/>
  <c r="G32" i="6"/>
  <c r="E31" i="2"/>
  <c r="F31" i="2" s="1"/>
  <c r="D33" i="5"/>
  <c r="H31" i="2" l="1"/>
  <c r="L31" i="2"/>
  <c r="M31" i="2"/>
  <c r="G31" i="2"/>
  <c r="E33" i="5"/>
  <c r="F33" i="5" s="1"/>
  <c r="D33" i="6"/>
  <c r="L33" i="5" l="1"/>
  <c r="H33" i="5"/>
  <c r="M33" i="5"/>
  <c r="G33" i="5"/>
  <c r="E33" i="6"/>
  <c r="F33" i="6" s="1"/>
  <c r="D32" i="2"/>
  <c r="E32" i="2" l="1"/>
  <c r="F32" i="2" s="1"/>
  <c r="L33" i="6"/>
  <c r="M33" i="6"/>
  <c r="H33" i="6"/>
  <c r="G33" i="6"/>
  <c r="D34" i="5"/>
  <c r="L32" i="2" l="1"/>
  <c r="H32" i="2"/>
  <c r="M32" i="2"/>
  <c r="G32" i="2"/>
  <c r="E34" i="5"/>
  <c r="F34" i="5"/>
  <c r="D34" i="6"/>
  <c r="M34" i="5" l="1"/>
  <c r="M6" i="5" s="1"/>
  <c r="L34" i="5"/>
  <c r="H34" i="5"/>
  <c r="H5" i="5" s="1"/>
  <c r="H3" i="5" s="1"/>
  <c r="E4" i="5"/>
  <c r="G34" i="5"/>
  <c r="G35" i="5" s="1"/>
  <c r="G36" i="5" s="1"/>
  <c r="G37" i="5" s="1"/>
  <c r="G38" i="5" s="1"/>
  <c r="G39" i="5" s="1"/>
  <c r="E34" i="6"/>
  <c r="D33" i="2"/>
  <c r="E33" i="2" l="1"/>
  <c r="H34" i="6"/>
  <c r="H5" i="6" s="1"/>
  <c r="H3" i="6" s="1"/>
  <c r="L34" i="6"/>
  <c r="M34" i="6"/>
  <c r="M6" i="6" s="1"/>
  <c r="E4" i="6"/>
  <c r="G34" i="6"/>
  <c r="G35" i="6" s="1"/>
  <c r="G36" i="6" s="1"/>
  <c r="G37" i="6" s="1"/>
  <c r="G38" i="6" s="1"/>
  <c r="G39" i="6" s="1"/>
  <c r="F34" i="6"/>
  <c r="D35" i="6" s="1"/>
  <c r="F35" i="6" s="1"/>
  <c r="D36" i="6" s="1"/>
  <c r="F36" i="6" s="1"/>
  <c r="D37" i="6" s="1"/>
  <c r="F37" i="6" s="1"/>
  <c r="D38" i="6" s="1"/>
  <c r="F38" i="6" s="1"/>
  <c r="D39" i="6" s="1"/>
  <c r="F39" i="6" s="1"/>
  <c r="D35" i="5"/>
  <c r="F35" i="5" s="1"/>
  <c r="D36" i="5" s="1"/>
  <c r="F36" i="5" s="1"/>
  <c r="D37" i="5" s="1"/>
  <c r="F37" i="5" s="1"/>
  <c r="D38" i="5" s="1"/>
  <c r="F38" i="5" s="1"/>
  <c r="D39" i="5" s="1"/>
  <c r="F39" i="5" s="1"/>
  <c r="H33" i="2" l="1"/>
  <c r="M33" i="2"/>
  <c r="L33" i="2"/>
  <c r="G33" i="2"/>
  <c r="F33" i="2"/>
  <c r="D34" i="2" l="1"/>
  <c r="E34" i="2" l="1"/>
  <c r="F34" i="2" s="1"/>
  <c r="H34" i="2" l="1"/>
  <c r="H5" i="2" s="1"/>
  <c r="H3" i="2" s="1"/>
  <c r="M34" i="2"/>
  <c r="M6" i="2" s="1"/>
  <c r="L34" i="2"/>
  <c r="E4" i="2"/>
  <c r="G34" i="2"/>
  <c r="G35" i="2" s="1"/>
  <c r="G36" i="2" s="1"/>
  <c r="G37" i="2" s="1"/>
  <c r="G38" i="2" s="1"/>
  <c r="G39" i="2" s="1"/>
  <c r="D35" i="2" l="1"/>
  <c r="F35" i="2" s="1"/>
  <c r="D36" i="2" s="1"/>
  <c r="F36" i="2" s="1"/>
  <c r="D37" i="2" s="1"/>
  <c r="F37" i="2" s="1"/>
  <c r="D38" i="2" s="1"/>
  <c r="F38" i="2" s="1"/>
  <c r="D39" i="2" s="1"/>
  <c r="F39" i="2" s="1"/>
</calcChain>
</file>

<file path=xl/sharedStrings.xml><?xml version="1.0" encoding="utf-8"?>
<sst xmlns="http://schemas.openxmlformats.org/spreadsheetml/2006/main" count="572" uniqueCount="97">
  <si>
    <t>Table 4.1</t>
  </si>
  <si>
    <t>Expenditures for Health in New York City, Fiscal Years 1996-2007, in Thousands of Dollars</t>
  </si>
  <si>
    <t>Health Department</t>
  </si>
  <si>
    <t>Mental Health Department</t>
  </si>
  <si>
    <t>Hospitals Department</t>
  </si>
  <si>
    <t xml:space="preserve"> New York City’s total health expenditures</t>
  </si>
  <si>
    <t>New York City’s total expenditures</t>
  </si>
  <si>
    <t>CPI</t>
  </si>
  <si>
    <t>Fiscal years</t>
  </si>
  <si>
    <t>FY 1996</t>
  </si>
  <si>
    <t>FY 1997</t>
  </si>
  <si>
    <t>FY 1998</t>
  </si>
  <si>
    <t>FY 1999</t>
  </si>
  <si>
    <t>FY 2000</t>
  </si>
  <si>
    <t>FY 2001</t>
  </si>
  <si>
    <t>FY 2002</t>
  </si>
  <si>
    <t>FY 2003</t>
  </si>
  <si>
    <t>FY 2004</t>
  </si>
  <si>
    <t>FY 2005</t>
  </si>
  <si>
    <t>FY 2006</t>
  </si>
  <si>
    <t>FY 2007</t>
  </si>
  <si>
    <t>Notes: The Mental Health Department was merged with the Health Department in FY 2003.</t>
  </si>
  <si>
    <r>
      <t>CPI = consumer price index. CPI Adjusted Index:</t>
    </r>
    <r>
      <rPr>
        <sz val="10"/>
        <rFont val="Arial Unicode MS"/>
        <family val="2"/>
      </rPr>
      <t xml:space="preserve"> CUURA101SA0, New York-Northern New Jersey-Long Island, NY-NJ-CT-PA; </t>
    </r>
    <r>
      <rPr>
        <sz val="10"/>
        <rFont val="Arial"/>
        <family val="2"/>
      </rPr>
      <t>base period 1982-1984 = 100. CPI figure for FY 2007 is November 2007.</t>
    </r>
  </si>
  <si>
    <t xml:space="preserve">Table 4.2 Holt Exponential Smoothing </t>
  </si>
  <si>
    <t>RMSE</t>
  </si>
  <si>
    <t>ME</t>
  </si>
  <si>
    <t>α</t>
  </si>
  <si>
    <t>β</t>
  </si>
  <si>
    <t>Data</t>
  </si>
  <si>
    <t>MSE</t>
  </si>
  <si>
    <t>Period</t>
  </si>
  <si>
    <t>Xt</t>
  </si>
  <si>
    <t>Ft</t>
  </si>
  <si>
    <t>et</t>
  </si>
  <si>
    <t>St</t>
  </si>
  <si>
    <t>Bt</t>
  </si>
  <si>
    <t>Period 0</t>
  </si>
  <si>
    <t>e2t</t>
  </si>
  <si>
    <t xml:space="preserve">Table 3 Holt Exponential Smoothing </t>
  </si>
  <si>
    <t>Makes Figure 2</t>
  </si>
  <si>
    <t>Makes Figure 4</t>
  </si>
  <si>
    <t>Makes Figure 3</t>
  </si>
  <si>
    <t>Year</t>
  </si>
  <si>
    <t xml:space="preserve">   Property</t>
  </si>
  <si>
    <t>Month</t>
  </si>
  <si>
    <t>Approval</t>
  </si>
  <si>
    <t>Table 4.4</t>
  </si>
  <si>
    <t>Trend Analysis</t>
  </si>
  <si>
    <t>New York City’s Investment in Health</t>
  </si>
  <si>
    <t>Expenditures FY 1996 to FY 2007</t>
  </si>
  <si>
    <t>(in thousands)</t>
  </si>
  <si>
    <t>Current dollars</t>
  </si>
  <si>
    <t>Actuals</t>
  </si>
  <si>
    <t>Percent of total</t>
  </si>
  <si>
    <t>Percent change</t>
  </si>
  <si>
    <t>Departments</t>
  </si>
  <si>
    <t>Dept. of Health</t>
  </si>
  <si>
    <t>Dept. of Mental Health</t>
  </si>
  <si>
    <t>Hospitals (HHC)</t>
  </si>
  <si>
    <t>Total health</t>
  </si>
  <si>
    <t xml:space="preserve"> </t>
  </si>
  <si>
    <t>Total health as percentage of New York City's expenditures</t>
  </si>
  <si>
    <t>Reference group</t>
  </si>
  <si>
    <t>New York City's expenditures</t>
  </si>
  <si>
    <t xml:space="preserve"> Constant or real dollars (controlling for inflation) </t>
  </si>
  <si>
    <t>Percent Change</t>
  </si>
  <si>
    <t xml:space="preserve">   </t>
  </si>
  <si>
    <t>Consumer Price Index</t>
  </si>
  <si>
    <t>Table 4.3 Grid Search for Holt Exponential Smoothing</t>
  </si>
  <si>
    <t>α, β</t>
  </si>
  <si>
    <t>BETA (β)</t>
  </si>
  <si>
    <t>(β)</t>
  </si>
  <si>
    <t>A</t>
  </si>
  <si>
    <t>(α)</t>
  </si>
  <si>
    <t>L</t>
  </si>
  <si>
    <t>P</t>
  </si>
  <si>
    <t>H</t>
  </si>
  <si>
    <t>xbar 2</t>
  </si>
  <si>
    <t>xbar1</t>
  </si>
  <si>
    <t>D</t>
  </si>
  <si>
    <t>B0=d/L</t>
  </si>
  <si>
    <t>(L+1)/2</t>
  </si>
  <si>
    <t>S0</t>
  </si>
  <si>
    <t>F1</t>
  </si>
  <si>
    <t>Abs(ME)</t>
  </si>
  <si>
    <t>Minimum</t>
  </si>
  <si>
    <t>Automate Grid Results</t>
  </si>
  <si>
    <t>Select</t>
  </si>
  <si>
    <t>Selected:</t>
  </si>
  <si>
    <t>b</t>
  </si>
  <si>
    <t>c</t>
  </si>
  <si>
    <r>
      <t xml:space="preserve">F </t>
    </r>
    <r>
      <rPr>
        <vertAlign val="subscript"/>
        <sz val="10"/>
        <rFont val="Times New Roman"/>
        <family val="1"/>
      </rPr>
      <t>1</t>
    </r>
  </si>
  <si>
    <t>e</t>
  </si>
  <si>
    <t xml:space="preserve">S </t>
  </si>
  <si>
    <t>B</t>
  </si>
  <si>
    <t>q10:q12</t>
  </si>
  <si>
    <t>q6:q9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</si>
</sst>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3" formatCode="_(* #,##0.00_);_(* \(#,##0.00\);_(* &quot;-&quot;??_);_(@_)"/>
    <numFmt numFmtId="164" formatCode="_(* #,##0.0_);_(* \(#,##0.0\);_(* &quot;-&quot;??_);_(@_)"/>
    <numFmt numFmtId="165" formatCode="0.0%"/>
    <numFmt numFmtId="166" formatCode="_(* #,##0_);_(* \(#,##0\);_(* &quot;-&quot;??_);_(@_)"/>
    <numFmt numFmtId="167" formatCode="[$-409]mmm\-yy;@"/>
    <numFmt numFmtId="168" formatCode="0.0"/>
    <numFmt numFmtId="169" formatCode="0.000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name val="Arial Unicode MS"/>
      <family val="2"/>
    </font>
    <font>
      <b/>
      <sz val="14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u/>
      <sz val="10"/>
      <name val="Arial"/>
      <family val="2"/>
    </font>
    <font>
      <vertAlign val="subscript"/>
      <sz val="1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vertical="top" wrapText="1"/>
    </xf>
    <xf numFmtId="6" fontId="2" fillId="0" borderId="1" xfId="0" applyNumberFormat="1" applyFont="1" applyBorder="1" applyAlignment="1">
      <alignment vertical="top" wrapText="1"/>
    </xf>
    <xf numFmtId="6" fontId="2" fillId="0" borderId="2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3" fontId="2" fillId="0" borderId="1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8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1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7" xfId="0" applyFont="1" applyFill="1" applyBorder="1" applyAlignment="1">
      <alignment vertical="top" wrapText="1"/>
    </xf>
    <xf numFmtId="0" fontId="0" fillId="0" borderId="12" xfId="0" applyFill="1" applyBorder="1"/>
    <xf numFmtId="0" fontId="0" fillId="0" borderId="14" xfId="0" applyFill="1" applyBorder="1"/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43" fontId="1" fillId="0" borderId="15" xfId="1" applyFont="1" applyBorder="1" applyAlignment="1">
      <alignment horizontal="center" vertical="top" wrapText="1"/>
    </xf>
    <xf numFmtId="0" fontId="0" fillId="0" borderId="9" xfId="0" applyFill="1" applyBorder="1"/>
    <xf numFmtId="0" fontId="1" fillId="0" borderId="0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right" vertical="top" wrapText="1"/>
    </xf>
    <xf numFmtId="43" fontId="1" fillId="0" borderId="14" xfId="1" applyFont="1" applyBorder="1" applyAlignment="1">
      <alignment horizontal="center" vertical="top" wrapText="1"/>
    </xf>
    <xf numFmtId="0" fontId="1" fillId="0" borderId="12" xfId="0" applyFont="1" applyBorder="1" applyAlignment="1">
      <alignment horizontal="right" wrapText="1"/>
    </xf>
    <xf numFmtId="43" fontId="1" fillId="0" borderId="15" xfId="1" applyFont="1" applyBorder="1" applyAlignment="1">
      <alignment horizontal="center"/>
    </xf>
    <xf numFmtId="43" fontId="1" fillId="0" borderId="12" xfId="1" applyFont="1" applyBorder="1" applyAlignment="1">
      <alignment horizontal="right"/>
    </xf>
    <xf numFmtId="2" fontId="1" fillId="0" borderId="14" xfId="0" applyNumberFormat="1" applyFont="1" applyBorder="1"/>
    <xf numFmtId="0" fontId="1" fillId="0" borderId="1" xfId="0" applyFont="1" applyBorder="1" applyAlignment="1">
      <alignment horizontal="right" vertical="top" wrapText="1"/>
    </xf>
    <xf numFmtId="164" fontId="1" fillId="0" borderId="7" xfId="1" applyNumberFormat="1" applyFont="1" applyBorder="1" applyAlignment="1">
      <alignment horizontal="right" vertical="top" wrapText="1"/>
    </xf>
    <xf numFmtId="43" fontId="1" fillId="0" borderId="7" xfId="1" applyFont="1" applyBorder="1" applyAlignment="1">
      <alignment horizontal="right" vertical="top" wrapText="1"/>
    </xf>
    <xf numFmtId="43" fontId="1" fillId="0" borderId="1" xfId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3" fontId="1" fillId="0" borderId="3" xfId="1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164" fontId="1" fillId="0" borderId="9" xfId="1" applyNumberFormat="1" applyFont="1" applyBorder="1" applyAlignment="1">
      <alignment horizontal="right" vertical="top" wrapText="1"/>
    </xf>
    <xf numFmtId="43" fontId="1" fillId="0" borderId="9" xfId="1" applyFont="1" applyBorder="1" applyAlignment="1">
      <alignment horizontal="right" vertical="top" wrapText="1"/>
    </xf>
    <xf numFmtId="43" fontId="1" fillId="0" borderId="10" xfId="1" applyFont="1" applyBorder="1" applyAlignment="1">
      <alignment horizontal="right" vertical="top" wrapText="1"/>
    </xf>
    <xf numFmtId="2" fontId="1" fillId="0" borderId="11" xfId="0" applyNumberFormat="1" applyFont="1" applyBorder="1" applyAlignment="1">
      <alignment horizontal="right" vertical="top" wrapText="1"/>
    </xf>
    <xf numFmtId="43" fontId="1" fillId="0" borderId="11" xfId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164" fontId="1" fillId="0" borderId="8" xfId="1" applyNumberFormat="1" applyFont="1" applyBorder="1" applyAlignment="1">
      <alignment horizontal="right" vertical="top" wrapText="1"/>
    </xf>
    <xf numFmtId="43" fontId="1" fillId="0" borderId="8" xfId="1" applyFont="1" applyBorder="1" applyAlignment="1">
      <alignment horizontal="right" vertical="top" wrapText="1"/>
    </xf>
    <xf numFmtId="43" fontId="1" fillId="0" borderId="4" xfId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43" fontId="1" fillId="0" borderId="6" xfId="1" applyFont="1" applyBorder="1" applyAlignment="1">
      <alignment horizontal="right" vertical="top" wrapText="1"/>
    </xf>
    <xf numFmtId="43" fontId="1" fillId="0" borderId="2" xfId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3" fontId="1" fillId="0" borderId="0" xfId="1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43" fontId="1" fillId="0" borderId="5" xfId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164" fontId="1" fillId="2" borderId="9" xfId="1" applyNumberFormat="1" applyFont="1" applyFill="1" applyBorder="1" applyAlignment="1">
      <alignment horizontal="right" vertical="top" wrapText="1"/>
    </xf>
    <xf numFmtId="165" fontId="3" fillId="0" borderId="16" xfId="2" applyNumberFormat="1" applyFont="1" applyBorder="1" applyAlignment="1">
      <alignment horizontal="right" vertical="top" wrapText="1"/>
    </xf>
    <xf numFmtId="165" fontId="3" fillId="0" borderId="17" xfId="2" applyNumberFormat="1" applyFont="1" applyBorder="1" applyAlignment="1">
      <alignment horizontal="right" vertical="top" wrapText="1"/>
    </xf>
    <xf numFmtId="165" fontId="13" fillId="0" borderId="18" xfId="2" applyNumberFormat="1" applyFont="1" applyBorder="1"/>
    <xf numFmtId="165" fontId="13" fillId="0" borderId="19" xfId="2" applyNumberFormat="1" applyFont="1" applyBorder="1"/>
    <xf numFmtId="165" fontId="13" fillId="0" borderId="20" xfId="2" applyNumberFormat="1" applyFont="1" applyBorder="1"/>
    <xf numFmtId="165" fontId="13" fillId="0" borderId="21" xfId="2" applyNumberFormat="1" applyFont="1" applyBorder="1"/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14" xfId="0" applyFont="1" applyBorder="1"/>
    <xf numFmtId="0" fontId="7" fillId="0" borderId="7" xfId="0" applyFont="1" applyFill="1" applyBorder="1" applyAlignment="1">
      <alignment horizontal="center"/>
    </xf>
    <xf numFmtId="166" fontId="6" fillId="0" borderId="3" xfId="1" applyNumberFormat="1" applyFont="1" applyBorder="1"/>
    <xf numFmtId="0" fontId="7" fillId="0" borderId="9" xfId="0" applyFont="1" applyFill="1" applyBorder="1" applyAlignment="1">
      <alignment horizontal="center"/>
    </xf>
    <xf numFmtId="166" fontId="6" fillId="0" borderId="11" xfId="1" applyNumberFormat="1" applyFont="1" applyBorder="1"/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6" fontId="6" fillId="0" borderId="6" xfId="1" applyNumberFormat="1" applyFont="1" applyBorder="1"/>
    <xf numFmtId="0" fontId="7" fillId="0" borderId="7" xfId="0" applyFont="1" applyBorder="1" applyAlignment="1">
      <alignment horizontal="center"/>
    </xf>
    <xf numFmtId="0" fontId="0" fillId="0" borderId="3" xfId="0" applyBorder="1"/>
    <xf numFmtId="0" fontId="0" fillId="0" borderId="11" xfId="0" applyBorder="1"/>
    <xf numFmtId="0" fontId="1" fillId="0" borderId="1" xfId="0" applyFont="1" applyBorder="1"/>
    <xf numFmtId="0" fontId="1" fillId="0" borderId="3" xfId="0" applyFont="1" applyBorder="1"/>
    <xf numFmtId="167" fontId="1" fillId="0" borderId="10" xfId="0" applyNumberFormat="1" applyFont="1" applyBorder="1"/>
    <xf numFmtId="165" fontId="1" fillId="0" borderId="11" xfId="2" applyNumberFormat="1" applyFont="1" applyBorder="1"/>
    <xf numFmtId="165" fontId="3" fillId="0" borderId="11" xfId="2" applyNumberFormat="1" applyFont="1" applyBorder="1"/>
    <xf numFmtId="167" fontId="1" fillId="0" borderId="4" xfId="0" applyNumberFormat="1" applyFont="1" applyBorder="1"/>
    <xf numFmtId="165" fontId="1" fillId="0" borderId="6" xfId="2" applyNumberFormat="1" applyFont="1" applyBorder="1"/>
    <xf numFmtId="0" fontId="8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6" fontId="2" fillId="0" borderId="0" xfId="0" applyNumberFormat="1" applyFont="1"/>
    <xf numFmtId="10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10" fillId="0" borderId="0" xfId="0" applyNumberFormat="1" applyFont="1"/>
    <xf numFmtId="10" fontId="10" fillId="0" borderId="0" xfId="0" applyNumberFormat="1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right"/>
    </xf>
    <xf numFmtId="0" fontId="8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2" xfId="0" applyBorder="1" applyAlignment="1">
      <alignment horizontal="right"/>
    </xf>
    <xf numFmtId="168" fontId="0" fillId="0" borderId="14" xfId="0" applyNumberFormat="1" applyBorder="1"/>
    <xf numFmtId="0" fontId="0" fillId="0" borderId="15" xfId="0" applyBorder="1"/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3" fillId="0" borderId="8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2" fontId="3" fillId="0" borderId="6" xfId="0" applyNumberFormat="1" applyFont="1" applyBorder="1" applyAlignment="1">
      <alignment horizontal="right" vertical="top" wrapText="1"/>
    </xf>
    <xf numFmtId="2" fontId="1" fillId="0" borderId="2" xfId="0" applyNumberFormat="1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2" fontId="3" fillId="0" borderId="10" xfId="0" applyNumberFormat="1" applyFont="1" applyBorder="1" applyAlignment="1">
      <alignment vertical="top" wrapText="1"/>
    </xf>
    <xf numFmtId="2" fontId="3" fillId="0" borderId="0" xfId="0" applyNumberFormat="1" applyFont="1" applyBorder="1" applyAlignment="1">
      <alignment horizontal="right" vertical="top" wrapText="1"/>
    </xf>
    <xf numFmtId="168" fontId="3" fillId="0" borderId="11" xfId="0" applyNumberFormat="1" applyFont="1" applyBorder="1" applyAlignment="1">
      <alignment horizontal="right" vertical="top" wrapText="1"/>
    </xf>
    <xf numFmtId="2" fontId="1" fillId="0" borderId="0" xfId="0" applyNumberFormat="1" applyFont="1" applyBorder="1" applyAlignment="1">
      <alignment horizontal="right" vertical="top" wrapText="1"/>
    </xf>
    <xf numFmtId="2" fontId="1" fillId="0" borderId="5" xfId="0" applyNumberFormat="1" applyFont="1" applyBorder="1" applyAlignment="1">
      <alignment horizontal="righ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2" fontId="0" fillId="0" borderId="1" xfId="0" applyNumberFormat="1" applyBorder="1"/>
    <xf numFmtId="2" fontId="0" fillId="0" borderId="2" xfId="0" applyNumberFormat="1" applyBorder="1"/>
    <xf numFmtId="169" fontId="0" fillId="0" borderId="2" xfId="0" applyNumberFormat="1" applyBorder="1"/>
    <xf numFmtId="2" fontId="0" fillId="2" borderId="12" xfId="0" applyNumberFormat="1" applyFill="1" applyBorder="1"/>
    <xf numFmtId="2" fontId="0" fillId="2" borderId="13" xfId="0" applyNumberFormat="1" applyFill="1" applyBorder="1"/>
    <xf numFmtId="2" fontId="1" fillId="0" borderId="10" xfId="0" applyNumberFormat="1" applyFont="1" applyFill="1" applyBorder="1" applyAlignment="1">
      <alignment horizontal="right" vertical="top" wrapText="1"/>
    </xf>
    <xf numFmtId="0" fontId="0" fillId="0" borderId="0" xfId="0" applyBorder="1"/>
    <xf numFmtId="2" fontId="1" fillId="0" borderId="0" xfId="0" applyNumberFormat="1" applyFont="1" applyFill="1" applyBorder="1" applyAlignment="1">
      <alignment horizontal="right" vertical="top" wrapText="1"/>
    </xf>
    <xf numFmtId="2" fontId="1" fillId="0" borderId="11" xfId="0" applyNumberFormat="1" applyFont="1" applyFill="1" applyBorder="1" applyAlignment="1">
      <alignment horizontal="right" vertical="top" wrapText="1"/>
    </xf>
    <xf numFmtId="2" fontId="0" fillId="0" borderId="10" xfId="0" applyNumberFormat="1" applyBorder="1"/>
    <xf numFmtId="2" fontId="0" fillId="0" borderId="0" xfId="0" applyNumberFormat="1" applyBorder="1"/>
    <xf numFmtId="169" fontId="0" fillId="0" borderId="0" xfId="0" applyNumberFormat="1" applyBorder="1"/>
    <xf numFmtId="2" fontId="1" fillId="0" borderId="4" xfId="0" applyNumberFormat="1" applyFont="1" applyFill="1" applyBorder="1" applyAlignment="1">
      <alignment horizontal="right" vertical="top" wrapText="1"/>
    </xf>
    <xf numFmtId="2" fontId="1" fillId="0" borderId="5" xfId="0" applyNumberFormat="1" applyFont="1" applyFill="1" applyBorder="1" applyAlignment="1">
      <alignment horizontal="right" vertical="top" wrapText="1"/>
    </xf>
    <xf numFmtId="2" fontId="1" fillId="0" borderId="6" xfId="0" applyNumberFormat="1" applyFont="1" applyFill="1" applyBorder="1" applyAlignment="1">
      <alignment horizontal="right" vertical="top" wrapText="1"/>
    </xf>
    <xf numFmtId="0" fontId="0" fillId="0" borderId="10" xfId="0" applyBorder="1"/>
    <xf numFmtId="2" fontId="0" fillId="0" borderId="0" xfId="0" applyNumberFormat="1"/>
    <xf numFmtId="165" fontId="13" fillId="0" borderId="0" xfId="2" applyNumberFormat="1" applyFont="1"/>
    <xf numFmtId="0" fontId="0" fillId="0" borderId="4" xfId="0" applyBorder="1"/>
    <xf numFmtId="2" fontId="0" fillId="0" borderId="4" xfId="0" applyNumberFormat="1" applyBorder="1"/>
    <xf numFmtId="2" fontId="0" fillId="0" borderId="5" xfId="0" applyNumberFormat="1" applyBorder="1"/>
    <xf numFmtId="169" fontId="0" fillId="0" borderId="5" xfId="0" applyNumberFormat="1" applyBorder="1"/>
    <xf numFmtId="2" fontId="0" fillId="0" borderId="0" xfId="0" applyNumberFormat="1" applyFill="1" applyBorder="1"/>
    <xf numFmtId="0" fontId="0" fillId="3" borderId="12" xfId="0" applyFill="1" applyBorder="1"/>
    <xf numFmtId="0" fontId="0" fillId="3" borderId="14" xfId="0" applyFill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right" vertical="top" wrapText="1"/>
    </xf>
    <xf numFmtId="168" fontId="3" fillId="2" borderId="10" xfId="0" applyNumberFormat="1" applyFont="1" applyFill="1" applyBorder="1" applyAlignment="1">
      <alignment horizontal="right" vertical="top" wrapText="1"/>
    </xf>
    <xf numFmtId="168" fontId="3" fillId="2" borderId="0" xfId="0" applyNumberFormat="1" applyFont="1" applyFill="1" applyBorder="1" applyAlignment="1">
      <alignment horizontal="right" vertical="top" wrapText="1"/>
    </xf>
    <xf numFmtId="2" fontId="3" fillId="2" borderId="0" xfId="0" applyNumberFormat="1" applyFont="1" applyFill="1" applyBorder="1" applyAlignment="1">
      <alignment horizontal="right" vertical="top" wrapText="1"/>
    </xf>
    <xf numFmtId="168" fontId="3" fillId="2" borderId="11" xfId="0" applyNumberFormat="1" applyFont="1" applyFill="1" applyBorder="1" applyAlignment="1">
      <alignment horizontal="right" vertical="top" wrapText="1"/>
    </xf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169" fontId="3" fillId="0" borderId="0" xfId="0" applyNumberFormat="1" applyFont="1" applyBorder="1" applyAlignment="1">
      <alignment horizontal="right" vertical="top" wrapText="1"/>
    </xf>
    <xf numFmtId="169" fontId="0" fillId="0" borderId="0" xfId="0" applyNumberFormat="1"/>
    <xf numFmtId="9" fontId="13" fillId="0" borderId="0" xfId="2" applyFont="1"/>
    <xf numFmtId="0" fontId="0" fillId="5" borderId="7" xfId="0" applyFill="1" applyBorder="1"/>
    <xf numFmtId="0" fontId="0" fillId="5" borderId="9" xfId="0" applyFill="1" applyBorder="1"/>
    <xf numFmtId="0" fontId="0" fillId="5" borderId="8" xfId="0" applyFill="1" applyBorder="1"/>
    <xf numFmtId="43" fontId="3" fillId="0" borderId="9" xfId="1" applyFont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2" fontId="1" fillId="0" borderId="3" xfId="0" applyNumberFormat="1" applyFont="1" applyFill="1" applyBorder="1" applyAlignment="1">
      <alignment horizontal="right" vertical="top" wrapText="1"/>
    </xf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9.xml"/><Relationship Id="rId1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8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5" Type="http://schemas.openxmlformats.org/officeDocument/2006/relationships/chartsheet" Target="chartsheets/sheet2.xml"/><Relationship Id="rId15" Type="http://schemas.openxmlformats.org/officeDocument/2006/relationships/theme" Target="theme/theme1.xml"/><Relationship Id="rId10" Type="http://schemas.openxmlformats.org/officeDocument/2006/relationships/chartsheet" Target="chartsheets/sheet4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Figure 4.1: Holt Exponential Smoothing</a:t>
            </a:r>
          </a:p>
        </c:rich>
      </c:tx>
      <c:layout>
        <c:manualLayout>
          <c:xMode val="edge"/>
          <c:yMode val="edge"/>
          <c:x val="0.18978909438910879"/>
          <c:y val="1.9575914776742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5229447595412"/>
          <c:y val="0.22838499184339342"/>
          <c:w val="0.87421383647798845"/>
          <c:h val="0.5861881457313742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'Tbl 4.2'!$C$5</c:f>
              <c:strCache>
                <c:ptCount val="1"/>
                <c:pt idx="0">
                  <c:v>Xt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'Tbl 4.2'!$B$7:$B$39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xVal>
          <c:yVal>
            <c:numRef>
              <c:f>'Tbl 4.2'!$C$7:$C$39</c:f>
              <c:numCache>
                <c:formatCode>_(* #,##0.0_);_(* \(#,##0.0\);_(* "-"??_);_(@_)</c:formatCode>
                <c:ptCount val="33"/>
                <c:pt idx="0">
                  <c:v>2210.0401142314217</c:v>
                </c:pt>
                <c:pt idx="1">
                  <c:v>2320.5853488519956</c:v>
                </c:pt>
                <c:pt idx="2">
                  <c:v>2488.3003888711573</c:v>
                </c:pt>
                <c:pt idx="3">
                  <c:v>2767.6827557708266</c:v>
                </c:pt>
                <c:pt idx="4">
                  <c:v>3082.9489746670729</c:v>
                </c:pt>
                <c:pt idx="5">
                  <c:v>3348.8397492851182</c:v>
                </c:pt>
                <c:pt idx="6">
                  <c:v>3430.8469746135684</c:v>
                </c:pt>
                <c:pt idx="7">
                  <c:v>3943.7081188110842</c:v>
                </c:pt>
                <c:pt idx="8">
                  <c:v>3656.2588299140139</c:v>
                </c:pt>
                <c:pt idx="9">
                  <c:v>4083.9282197049829</c:v>
                </c:pt>
                <c:pt idx="10">
                  <c:v>4021.001713465726</c:v>
                </c:pt>
                <c:pt idx="11">
                  <c:v>4254.8901907714198</c:v>
                </c:pt>
                <c:pt idx="12">
                  <c:v>4772.4536102034272</c:v>
                </c:pt>
                <c:pt idx="13">
                  <c:v>4979.2762534247549</c:v>
                </c:pt>
                <c:pt idx="14">
                  <c:v>4968.9274293594626</c:v>
                </c:pt>
                <c:pt idx="15">
                  <c:v>4894.3448620631007</c:v>
                </c:pt>
                <c:pt idx="16">
                  <c:v>5173.7652173680472</c:v>
                </c:pt>
                <c:pt idx="17">
                  <c:v>5648.2332614708403</c:v>
                </c:pt>
                <c:pt idx="18">
                  <c:v>6547.2667608490465</c:v>
                </c:pt>
                <c:pt idx="19">
                  <c:v>6871.8291108284693</c:v>
                </c:pt>
                <c:pt idx="20">
                  <c:v>6749.2419247084727</c:v>
                </c:pt>
                <c:pt idx="21">
                  <c:v>7208.9712686223384</c:v>
                </c:pt>
                <c:pt idx="22">
                  <c:v>5762.5986199545323</c:v>
                </c:pt>
                <c:pt idx="23">
                  <c:v>5661.3677739321747</c:v>
                </c:pt>
                <c:pt idx="24">
                  <c:v>6653.3524260703689</c:v>
                </c:pt>
                <c:pt idx="25">
                  <c:v>7635.3116732549115</c:v>
                </c:pt>
                <c:pt idx="26">
                  <c:v>8245.0143504055541</c:v>
                </c:pt>
                <c:pt idx="27">
                  <c:v>8647.7773849999994</c:v>
                </c:pt>
              </c:numCache>
            </c:numRef>
          </c:yVal>
          <c:smooth val="1"/>
        </c:ser>
        <c:ser>
          <c:idx val="1"/>
          <c:order val="1"/>
          <c:tx>
            <c:v>Holt FC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'Tbl 4.2'!$B$7:$B$39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xVal>
          <c:yVal>
            <c:numRef>
              <c:f>'Tbl 4.2'!$D$7:$D$39</c:f>
              <c:numCache>
                <c:formatCode>_(* #,##0.00_);_(* \(#,##0.00\);_(* "-"??_);_(@_)</c:formatCode>
                <c:ptCount val="33"/>
                <c:pt idx="0">
                  <c:v>2097.3591031216979</c:v>
                </c:pt>
                <c:pt idx="1">
                  <c:v>2441.6182657058248</c:v>
                </c:pt>
                <c:pt idx="2">
                  <c:v>2574.9297285384851</c:v>
                </c:pt>
                <c:pt idx="3">
                  <c:v>2738.7712641406602</c:v>
                </c:pt>
                <c:pt idx="4">
                  <c:v>3006.7441053687307</c:v>
                </c:pt>
                <c:pt idx="5">
                  <c:v>3317.6620108446514</c:v>
                </c:pt>
                <c:pt idx="6">
                  <c:v>3588.2113872406862</c:v>
                </c:pt>
                <c:pt idx="7">
                  <c:v>3688.2860056127593</c:v>
                </c:pt>
                <c:pt idx="8">
                  <c:v>4161.1456077937228</c:v>
                </c:pt>
                <c:pt idx="9">
                  <c:v>3947.2027741150569</c:v>
                </c:pt>
                <c:pt idx="10">
                  <c:v>4311.3945687870118</c:v>
                </c:pt>
                <c:pt idx="11">
                  <c:v>4289.7279283622702</c:v>
                </c:pt>
                <c:pt idx="12">
                  <c:v>4497.8867052069663</c:v>
                </c:pt>
                <c:pt idx="13">
                  <c:v>4985.8824949052241</c:v>
                </c:pt>
                <c:pt idx="14">
                  <c:v>5220.789421566843</c:v>
                </c:pt>
                <c:pt idx="15">
                  <c:v>5233.706862613205</c:v>
                </c:pt>
                <c:pt idx="16">
                  <c:v>5166.1774861483646</c:v>
                </c:pt>
                <c:pt idx="17">
                  <c:v>5410.9408069324309</c:v>
                </c:pt>
                <c:pt idx="18">
                  <c:v>5863.6248409760437</c:v>
                </c:pt>
                <c:pt idx="19">
                  <c:v>6721.4416034201549</c:v>
                </c:pt>
                <c:pt idx="20">
                  <c:v>7100.0813321830883</c:v>
                </c:pt>
                <c:pt idx="21">
                  <c:v>7025.8626405140121</c:v>
                </c:pt>
                <c:pt idx="22">
                  <c:v>7433.112724010125</c:v>
                </c:pt>
                <c:pt idx="23">
                  <c:v>6163.7497780384329</c:v>
                </c:pt>
                <c:pt idx="24">
                  <c:v>5943.1938120006107</c:v>
                </c:pt>
                <c:pt idx="25">
                  <c:v>6817.475195391552</c:v>
                </c:pt>
                <c:pt idx="26">
                  <c:v>7792.7558385860511</c:v>
                </c:pt>
                <c:pt idx="27">
                  <c:v>8441.2776049001768</c:v>
                </c:pt>
                <c:pt idx="28">
                  <c:v>8869.6490115670895</c:v>
                </c:pt>
                <c:pt idx="29">
                  <c:v>9112.1706161441616</c:v>
                </c:pt>
                <c:pt idx="30">
                  <c:v>9354.6922207212338</c:v>
                </c:pt>
                <c:pt idx="31">
                  <c:v>9597.2138252983059</c:v>
                </c:pt>
                <c:pt idx="32">
                  <c:v>9839.735429875378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956624"/>
        <c:axId val="216958192"/>
      </c:scatterChart>
      <c:valAx>
        <c:axId val="216956624"/>
        <c:scaling>
          <c:orientation val="minMax"/>
          <c:max val="2013"/>
          <c:min val="198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Time index</a:t>
                </a:r>
              </a:p>
            </c:rich>
          </c:tx>
          <c:layout>
            <c:manualLayout>
              <c:xMode val="edge"/>
              <c:yMode val="edge"/>
              <c:x val="0.49278577947911983"/>
              <c:y val="0.88907013411528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6958192"/>
        <c:crosses val="autoZero"/>
        <c:crossBetween val="midCat"/>
        <c:majorUnit val="1"/>
        <c:minorUnit val="1"/>
      </c:valAx>
      <c:valAx>
        <c:axId val="216958192"/>
        <c:scaling>
          <c:orientation val="minMax"/>
          <c:min val="40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Value axis</a:t>
                </a:r>
              </a:p>
            </c:rich>
          </c:tx>
          <c:layout>
            <c:manualLayout>
              <c:xMode val="edge"/>
              <c:yMode val="edge"/>
              <c:x val="1.220861876597123E-2"/>
              <c:y val="0.4763458292416746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1695662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5504995436461609"/>
          <c:y val="0.95595439040868058"/>
          <c:w val="0.17203109296975144"/>
          <c:h val="3.42577316654887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2400" b="1" i="0" baseline="0"/>
              <a:t>Figure 4.2: Personal Income Taxes in New York City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2400" b="1" i="0" baseline="0"/>
              <a:t>with adjustment fore effect of September 11, 2001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rich>
      </c:tx>
      <c:layout>
        <c:manualLayout>
          <c:xMode val="edge"/>
          <c:yMode val="edge"/>
          <c:x val="9.7758006033652964E-2"/>
          <c:y val="1.9575914776742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5229447595412"/>
          <c:y val="0.22838499184339345"/>
          <c:w val="0.87421383647798856"/>
          <c:h val="0.586188145731374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'Table 3'!$C$5</c:f>
              <c:strCache>
                <c:ptCount val="1"/>
                <c:pt idx="0">
                  <c:v>Xt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'Table 3'!$B$7:$B$39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xVal>
          <c:yVal>
            <c:numRef>
              <c:f>'Table 3'!$C$7:$C$39</c:f>
              <c:numCache>
                <c:formatCode>_(* #,##0.0_);_(* \(#,##0.0\);_(* "-"??_);_(@_)</c:formatCode>
                <c:ptCount val="33"/>
                <c:pt idx="0">
                  <c:v>2210.0401142314217</c:v>
                </c:pt>
                <c:pt idx="1">
                  <c:v>2320.5853488519956</c:v>
                </c:pt>
                <c:pt idx="2">
                  <c:v>2488.3003888711573</c:v>
                </c:pt>
                <c:pt idx="3">
                  <c:v>2767.6827557708266</c:v>
                </c:pt>
                <c:pt idx="4">
                  <c:v>3082.9489746670729</c:v>
                </c:pt>
                <c:pt idx="5">
                  <c:v>3348.8397492851182</c:v>
                </c:pt>
                <c:pt idx="6">
                  <c:v>3430.8469746135684</c:v>
                </c:pt>
                <c:pt idx="7">
                  <c:v>3943.7081188110842</c:v>
                </c:pt>
                <c:pt idx="8">
                  <c:v>3656.2588299140139</c:v>
                </c:pt>
                <c:pt idx="9">
                  <c:v>4083.9282197049829</c:v>
                </c:pt>
                <c:pt idx="10">
                  <c:v>4021.001713465726</c:v>
                </c:pt>
                <c:pt idx="11">
                  <c:v>4254.8901907714198</c:v>
                </c:pt>
                <c:pt idx="12">
                  <c:v>4772.4536102034272</c:v>
                </c:pt>
                <c:pt idx="13">
                  <c:v>4979.2762534247549</c:v>
                </c:pt>
                <c:pt idx="14">
                  <c:v>4968.9274293594626</c:v>
                </c:pt>
                <c:pt idx="15">
                  <c:v>4894.3448620631007</c:v>
                </c:pt>
                <c:pt idx="16">
                  <c:v>5173.7652173680472</c:v>
                </c:pt>
                <c:pt idx="17">
                  <c:v>5648.2332614708403</c:v>
                </c:pt>
                <c:pt idx="18">
                  <c:v>6547.2667608490465</c:v>
                </c:pt>
                <c:pt idx="19">
                  <c:v>6871.8291108284693</c:v>
                </c:pt>
                <c:pt idx="20">
                  <c:v>6749.2419247084727</c:v>
                </c:pt>
                <c:pt idx="21">
                  <c:v>7208.9712686223384</c:v>
                </c:pt>
                <c:pt idx="22">
                  <c:v>7422.1414709386245</c:v>
                </c:pt>
                <c:pt idx="23">
                  <c:v>7422.1414709386245</c:v>
                </c:pt>
                <c:pt idx="24">
                  <c:v>7422.1414709386245</c:v>
                </c:pt>
                <c:pt idx="25">
                  <c:v>7635.3116732549115</c:v>
                </c:pt>
                <c:pt idx="26">
                  <c:v>8245.0143504055541</c:v>
                </c:pt>
                <c:pt idx="27">
                  <c:v>8647.7773849999994</c:v>
                </c:pt>
              </c:numCache>
            </c:numRef>
          </c:yVal>
          <c:smooth val="1"/>
        </c:ser>
        <c:ser>
          <c:idx val="1"/>
          <c:order val="1"/>
          <c:tx>
            <c:v>Holt FC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'Table 3'!$B$7:$B$39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xVal>
          <c:yVal>
            <c:numRef>
              <c:f>'Table 3'!$D$7:$D$39</c:f>
              <c:numCache>
                <c:formatCode>_(* #,##0.00_);_(* \(#,##0.00\);_(* "-"??_);_(@_)</c:formatCode>
                <c:ptCount val="33"/>
                <c:pt idx="0">
                  <c:v>2097.3591031216979</c:v>
                </c:pt>
                <c:pt idx="1">
                  <c:v>2441.6182657058248</c:v>
                </c:pt>
                <c:pt idx="2">
                  <c:v>2574.9297285384851</c:v>
                </c:pt>
                <c:pt idx="3">
                  <c:v>2738.7712641406602</c:v>
                </c:pt>
                <c:pt idx="4">
                  <c:v>3006.7441053687307</c:v>
                </c:pt>
                <c:pt idx="5">
                  <c:v>3317.6620108446514</c:v>
                </c:pt>
                <c:pt idx="6">
                  <c:v>3588.2113872406862</c:v>
                </c:pt>
                <c:pt idx="7">
                  <c:v>3688.2860056127593</c:v>
                </c:pt>
                <c:pt idx="8">
                  <c:v>4161.1456077937228</c:v>
                </c:pt>
                <c:pt idx="9">
                  <c:v>3947.2027741150569</c:v>
                </c:pt>
                <c:pt idx="10">
                  <c:v>4311.3945687870118</c:v>
                </c:pt>
                <c:pt idx="11">
                  <c:v>4289.7279283622702</c:v>
                </c:pt>
                <c:pt idx="12">
                  <c:v>4497.8867052069663</c:v>
                </c:pt>
                <c:pt idx="13">
                  <c:v>4985.8824949052241</c:v>
                </c:pt>
                <c:pt idx="14">
                  <c:v>5220.789421566843</c:v>
                </c:pt>
                <c:pt idx="15">
                  <c:v>5233.706862613205</c:v>
                </c:pt>
                <c:pt idx="16">
                  <c:v>5166.1774861483646</c:v>
                </c:pt>
                <c:pt idx="17">
                  <c:v>5410.9408069324309</c:v>
                </c:pt>
                <c:pt idx="18">
                  <c:v>5863.6248409760437</c:v>
                </c:pt>
                <c:pt idx="19">
                  <c:v>6721.4416034201549</c:v>
                </c:pt>
                <c:pt idx="20">
                  <c:v>7100.0813321830883</c:v>
                </c:pt>
                <c:pt idx="21">
                  <c:v>7025.8626405140121</c:v>
                </c:pt>
                <c:pt idx="22">
                  <c:v>7433.112724010125</c:v>
                </c:pt>
                <c:pt idx="23">
                  <c:v>7665.6360581790368</c:v>
                </c:pt>
                <c:pt idx="24">
                  <c:v>7687.6709186597254</c:v>
                </c:pt>
                <c:pt idx="25">
                  <c:v>7688.5467574691884</c:v>
                </c:pt>
                <c:pt idx="26">
                  <c:v>7880.2213480137216</c:v>
                </c:pt>
                <c:pt idx="27">
                  <c:v>8449.9451815157136</c:v>
                </c:pt>
                <c:pt idx="28">
                  <c:v>8870.3934570183337</c:v>
                </c:pt>
                <c:pt idx="29">
                  <c:v>9112.7927493850966</c:v>
                </c:pt>
                <c:pt idx="30">
                  <c:v>9355.1920417518595</c:v>
                </c:pt>
                <c:pt idx="31">
                  <c:v>9597.5913341186224</c:v>
                </c:pt>
                <c:pt idx="32">
                  <c:v>9839.9906264853853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2061584"/>
        <c:axId val="282058840"/>
      </c:scatterChart>
      <c:valAx>
        <c:axId val="282061584"/>
        <c:scaling>
          <c:orientation val="minMax"/>
          <c:max val="2013"/>
          <c:min val="198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Time index</a:t>
                </a:r>
              </a:p>
            </c:rich>
          </c:tx>
          <c:layout>
            <c:manualLayout>
              <c:xMode val="edge"/>
              <c:yMode val="edge"/>
              <c:x val="0.49278577947911983"/>
              <c:y val="0.88907013411528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82058840"/>
        <c:crosses val="autoZero"/>
        <c:crossBetween val="midCat"/>
        <c:majorUnit val="1"/>
        <c:minorUnit val="1"/>
      </c:valAx>
      <c:valAx>
        <c:axId val="282058840"/>
        <c:scaling>
          <c:orientation val="minMax"/>
          <c:min val="40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Value axis</a:t>
                </a:r>
              </a:p>
            </c:rich>
          </c:tx>
          <c:layout>
            <c:manualLayout>
              <c:xMode val="edge"/>
              <c:yMode val="edge"/>
              <c:x val="1.220861876597123E-2"/>
              <c:y val="0.4763458292416746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820615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45504995436461609"/>
          <c:y val="0.95595439040868058"/>
          <c:w val="0.62708104733436754"/>
          <c:h val="0.990212122074169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2400" b="1" i="0" baseline="0"/>
              <a:t>Figure 4.3: Focus on Bias</a:t>
            </a:r>
            <a:endParaRPr lang="en-US" sz="2400"/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l-GR" sz="2400" b="1" i="0" baseline="0"/>
              <a:t>α = 0.4</a:t>
            </a:r>
            <a:endParaRPr lang="en-US" sz="2400"/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rich>
      </c:tx>
      <c:layout>
        <c:manualLayout>
          <c:xMode val="edge"/>
          <c:yMode val="edge"/>
          <c:x val="0.30521639200840911"/>
          <c:y val="1.9575914776742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5229447595412"/>
          <c:y val="0.22838499184339345"/>
          <c:w val="0.87421383647798856"/>
          <c:h val="0.586188145731374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'Table 6'!$C$5</c:f>
              <c:strCache>
                <c:ptCount val="1"/>
                <c:pt idx="0">
                  <c:v>Xt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'Table 6'!$B$7:$B$39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xVal>
          <c:yVal>
            <c:numRef>
              <c:f>'Table 6'!$C$7:$C$39</c:f>
              <c:numCache>
                <c:formatCode>_(* #,##0.0_);_(* \(#,##0.0\);_(* "-"??_);_(@_)</c:formatCode>
                <c:ptCount val="33"/>
                <c:pt idx="0">
                  <c:v>2210.0401142314217</c:v>
                </c:pt>
                <c:pt idx="1">
                  <c:v>2320.5853488519956</c:v>
                </c:pt>
                <c:pt idx="2">
                  <c:v>2488.3003888711573</c:v>
                </c:pt>
                <c:pt idx="3">
                  <c:v>2767.6827557708266</c:v>
                </c:pt>
                <c:pt idx="4">
                  <c:v>3082.9489746670729</c:v>
                </c:pt>
                <c:pt idx="5">
                  <c:v>3348.8397492851182</c:v>
                </c:pt>
                <c:pt idx="6">
                  <c:v>3430.8469746135684</c:v>
                </c:pt>
                <c:pt idx="7">
                  <c:v>3943.7081188110842</c:v>
                </c:pt>
                <c:pt idx="8">
                  <c:v>3656.2588299140139</c:v>
                </c:pt>
                <c:pt idx="9">
                  <c:v>4083.9282197049829</c:v>
                </c:pt>
                <c:pt idx="10">
                  <c:v>4021.001713465726</c:v>
                </c:pt>
                <c:pt idx="11">
                  <c:v>4254.8901907714198</c:v>
                </c:pt>
                <c:pt idx="12">
                  <c:v>4772.4536102034272</c:v>
                </c:pt>
                <c:pt idx="13">
                  <c:v>4979.2762534247549</c:v>
                </c:pt>
                <c:pt idx="14">
                  <c:v>4968.9274293594626</c:v>
                </c:pt>
                <c:pt idx="15">
                  <c:v>4894.3448620631007</c:v>
                </c:pt>
                <c:pt idx="16">
                  <c:v>5173.7652173680472</c:v>
                </c:pt>
                <c:pt idx="17">
                  <c:v>5648.2332614708403</c:v>
                </c:pt>
                <c:pt idx="18">
                  <c:v>6547.2667608490465</c:v>
                </c:pt>
                <c:pt idx="19">
                  <c:v>6871.8291108284693</c:v>
                </c:pt>
                <c:pt idx="20">
                  <c:v>6749.2419247084727</c:v>
                </c:pt>
                <c:pt idx="21">
                  <c:v>7208.9712686223384</c:v>
                </c:pt>
                <c:pt idx="22">
                  <c:v>5762.5986199545323</c:v>
                </c:pt>
                <c:pt idx="23">
                  <c:v>5661.3677739321747</c:v>
                </c:pt>
                <c:pt idx="24">
                  <c:v>6653.3524260703689</c:v>
                </c:pt>
                <c:pt idx="25">
                  <c:v>7635.3116732549115</c:v>
                </c:pt>
                <c:pt idx="26">
                  <c:v>8245.0143504055541</c:v>
                </c:pt>
                <c:pt idx="27">
                  <c:v>8647.7773849999994</c:v>
                </c:pt>
              </c:numCache>
            </c:numRef>
          </c:yVal>
          <c:smooth val="1"/>
        </c:ser>
        <c:ser>
          <c:idx val="1"/>
          <c:order val="1"/>
          <c:tx>
            <c:v>Holt FC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'Table 6'!$B$7:$B$39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xVal>
          <c:yVal>
            <c:numRef>
              <c:f>'Table 6'!$D$7:$D$39</c:f>
              <c:numCache>
                <c:formatCode>_(* #,##0.00_);_(* \(#,##0.00\);_(* "-"??_);_(@_)</c:formatCode>
                <c:ptCount val="33"/>
                <c:pt idx="0">
                  <c:v>2097.3591031216979</c:v>
                </c:pt>
                <c:pt idx="1">
                  <c:v>2385.2777601509629</c:v>
                </c:pt>
                <c:pt idx="2">
                  <c:v>2601.9235861602565</c:v>
                </c:pt>
                <c:pt idx="3">
                  <c:v>2798.4289817870522</c:v>
                </c:pt>
                <c:pt idx="4">
                  <c:v>3027.9314347929162</c:v>
                </c:pt>
                <c:pt idx="5">
                  <c:v>3292.014481854304</c:v>
                </c:pt>
                <c:pt idx="6">
                  <c:v>3557.1047462755087</c:v>
                </c:pt>
                <c:pt idx="7">
                  <c:v>3748.3305062013019</c:v>
                </c:pt>
                <c:pt idx="8">
                  <c:v>4069.1873078988328</c:v>
                </c:pt>
                <c:pt idx="9">
                  <c:v>4144.6570309685994</c:v>
                </c:pt>
                <c:pt idx="10">
                  <c:v>4360.7029766705291</c:v>
                </c:pt>
                <c:pt idx="11">
                  <c:v>4463.4614352799599</c:v>
                </c:pt>
                <c:pt idx="12">
                  <c:v>4617.6290451453533</c:v>
                </c:pt>
                <c:pt idx="13">
                  <c:v>4917.929101662683</c:v>
                </c:pt>
                <c:pt idx="14">
                  <c:v>5181.1449286204224</c:v>
                </c:pt>
                <c:pt idx="15">
                  <c:v>5333.873807672644</c:v>
                </c:pt>
                <c:pt idx="16">
                  <c:v>5393.4804634573848</c:v>
                </c:pt>
                <c:pt idx="17">
                  <c:v>5539.9140228197602</c:v>
                </c:pt>
                <c:pt idx="18">
                  <c:v>5818.1029722715584</c:v>
                </c:pt>
                <c:pt idx="19">
                  <c:v>6348.2755606368073</c:v>
                </c:pt>
                <c:pt idx="20">
                  <c:v>6798.8218213986838</c:v>
                </c:pt>
                <c:pt idx="21">
                  <c:v>7019.8668039243603</c:v>
                </c:pt>
                <c:pt idx="22">
                  <c:v>7337.3310533288022</c:v>
                </c:pt>
                <c:pt idx="23">
                  <c:v>6941.3868813374738</c:v>
                </c:pt>
                <c:pt idx="24">
                  <c:v>6656.9279441967074</c:v>
                </c:pt>
                <c:pt idx="25">
                  <c:v>6883.0285651768936</c:v>
                </c:pt>
                <c:pt idx="26">
                  <c:v>7415.2340521792121</c:v>
                </c:pt>
                <c:pt idx="27">
                  <c:v>7982.5873167319924</c:v>
                </c:pt>
                <c:pt idx="28">
                  <c:v>8487.4304396427797</c:v>
                </c:pt>
                <c:pt idx="29">
                  <c:v>8726.1975352463633</c:v>
                </c:pt>
                <c:pt idx="30">
                  <c:v>8964.9646308499468</c:v>
                </c:pt>
                <c:pt idx="31">
                  <c:v>9203.7317264535304</c:v>
                </c:pt>
                <c:pt idx="32">
                  <c:v>9442.498822057114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36336"/>
        <c:axId val="284338296"/>
      </c:scatterChart>
      <c:valAx>
        <c:axId val="284336336"/>
        <c:scaling>
          <c:orientation val="minMax"/>
          <c:max val="2013"/>
          <c:min val="198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Time index</a:t>
                </a:r>
              </a:p>
            </c:rich>
          </c:tx>
          <c:layout>
            <c:manualLayout>
              <c:xMode val="edge"/>
              <c:yMode val="edge"/>
              <c:x val="0.49278577947911983"/>
              <c:y val="0.88907013411528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84338296"/>
        <c:crosses val="autoZero"/>
        <c:crossBetween val="midCat"/>
        <c:majorUnit val="1"/>
        <c:minorUnit val="1"/>
      </c:valAx>
      <c:valAx>
        <c:axId val="284338296"/>
        <c:scaling>
          <c:orientation val="minMax"/>
          <c:min val="40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Value axis</a:t>
                </a:r>
              </a:p>
            </c:rich>
          </c:tx>
          <c:layout>
            <c:manualLayout>
              <c:xMode val="edge"/>
              <c:yMode val="edge"/>
              <c:x val="1.220861876597123E-2"/>
              <c:y val="0.4763458292416746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843363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45504995436461609"/>
          <c:y val="0.95595439040868058"/>
          <c:w val="0.62708104733436754"/>
          <c:h val="0.990212122074169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sz="2600" b="1" i="0" baseline="0"/>
              <a:t>Figure 4.4: Focus on Bias </a:t>
            </a:r>
            <a:endParaRPr lang="en-US" sz="2600" baseline="0"/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l-GR" sz="2600" b="1" i="0" baseline="0"/>
              <a:t>α = 0.6</a:t>
            </a:r>
            <a:endParaRPr lang="en-US" sz="2600" baseline="0"/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rich>
      </c:tx>
      <c:layout>
        <c:manualLayout>
          <c:xMode val="edge"/>
          <c:yMode val="edge"/>
          <c:x val="0.30521639200840911"/>
          <c:y val="1.9575914776742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5229447595412"/>
          <c:y val="0.22838499184339345"/>
          <c:w val="0.87421383647798856"/>
          <c:h val="0.586188145731374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Xt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10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'Table 7'!$B$7:$B$39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xVal>
          <c:yVal>
            <c:numRef>
              <c:f>'Table 7'!$C$7:$C$39</c:f>
              <c:numCache>
                <c:formatCode>_(* #,##0.0_);_(* \(#,##0.0\);_(* "-"??_);_(@_)</c:formatCode>
                <c:ptCount val="33"/>
                <c:pt idx="0">
                  <c:v>2210.0401142314217</c:v>
                </c:pt>
                <c:pt idx="1">
                  <c:v>2320.5853488519956</c:v>
                </c:pt>
                <c:pt idx="2">
                  <c:v>2488.3003888711573</c:v>
                </c:pt>
                <c:pt idx="3">
                  <c:v>2767.6827557708266</c:v>
                </c:pt>
                <c:pt idx="4">
                  <c:v>3082.9489746670729</c:v>
                </c:pt>
                <c:pt idx="5">
                  <c:v>3348.8397492851182</c:v>
                </c:pt>
                <c:pt idx="6">
                  <c:v>3430.8469746135684</c:v>
                </c:pt>
                <c:pt idx="7">
                  <c:v>3943.7081188110842</c:v>
                </c:pt>
                <c:pt idx="8">
                  <c:v>3656.2588299140139</c:v>
                </c:pt>
                <c:pt idx="9">
                  <c:v>4083.9282197049829</c:v>
                </c:pt>
                <c:pt idx="10">
                  <c:v>4021.001713465726</c:v>
                </c:pt>
                <c:pt idx="11">
                  <c:v>4254.8901907714198</c:v>
                </c:pt>
                <c:pt idx="12">
                  <c:v>4772.4536102034272</c:v>
                </c:pt>
                <c:pt idx="13">
                  <c:v>4979.2762534247549</c:v>
                </c:pt>
                <c:pt idx="14">
                  <c:v>4968.9274293594626</c:v>
                </c:pt>
                <c:pt idx="15">
                  <c:v>4894.3448620631007</c:v>
                </c:pt>
                <c:pt idx="16">
                  <c:v>5173.7652173680472</c:v>
                </c:pt>
                <c:pt idx="17">
                  <c:v>5648.2332614708403</c:v>
                </c:pt>
                <c:pt idx="18">
                  <c:v>6547.2667608490465</c:v>
                </c:pt>
                <c:pt idx="19">
                  <c:v>6871.8291108284693</c:v>
                </c:pt>
                <c:pt idx="20">
                  <c:v>6749.2419247084727</c:v>
                </c:pt>
                <c:pt idx="21">
                  <c:v>7208.9712686223384</c:v>
                </c:pt>
                <c:pt idx="22">
                  <c:v>5762.5986199545323</c:v>
                </c:pt>
                <c:pt idx="23">
                  <c:v>5661.3677739321747</c:v>
                </c:pt>
                <c:pt idx="24">
                  <c:v>6653.3524260703689</c:v>
                </c:pt>
                <c:pt idx="25">
                  <c:v>7635.3116732549115</c:v>
                </c:pt>
                <c:pt idx="26">
                  <c:v>8245.0143504055541</c:v>
                </c:pt>
                <c:pt idx="27">
                  <c:v>8647.7773849999994</c:v>
                </c:pt>
              </c:numCache>
            </c:numRef>
          </c:yVal>
          <c:smooth val="1"/>
        </c:ser>
        <c:ser>
          <c:idx val="1"/>
          <c:order val="1"/>
          <c:tx>
            <c:v>Holt FC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'Table 7'!$B$7:$B$39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xVal>
          <c:yVal>
            <c:numRef>
              <c:f>'Table 7'!$D$7:$D$39</c:f>
              <c:numCache>
                <c:formatCode>_(* #,##0.00_);_(* \(#,##0.00\);_(* "-"??_);_(@_)</c:formatCode>
                <c:ptCount val="33"/>
                <c:pt idx="0">
                  <c:v>2097.3591031216979</c:v>
                </c:pt>
                <c:pt idx="1">
                  <c:v>2407.813962372908</c:v>
                </c:pt>
                <c:pt idx="2">
                  <c:v>2597.8869037781319</c:v>
                </c:pt>
                <c:pt idx="3">
                  <c:v>2773.9971717771832</c:v>
                </c:pt>
                <c:pt idx="4">
                  <c:v>3012.0391270365735</c:v>
                </c:pt>
                <c:pt idx="5">
                  <c:v>3296.7701897162301</c:v>
                </c:pt>
                <c:pt idx="6">
                  <c:v>3570.4574273567641</c:v>
                </c:pt>
                <c:pt idx="7">
                  <c:v>3728.4386053463318</c:v>
                </c:pt>
                <c:pt idx="8">
                  <c:v>4100.4241106279924</c:v>
                </c:pt>
                <c:pt idx="9">
                  <c:v>4074.5279129988444</c:v>
                </c:pt>
                <c:pt idx="10">
                  <c:v>4320.8180693552977</c:v>
                </c:pt>
                <c:pt idx="11">
                  <c:v>4380.0791463748765</c:v>
                </c:pt>
                <c:pt idx="12">
                  <c:v>4543.4907187881072</c:v>
                </c:pt>
                <c:pt idx="13">
                  <c:v>4920.5382138696805</c:v>
                </c:pt>
                <c:pt idx="14">
                  <c:v>5195.7444880328821</c:v>
                </c:pt>
                <c:pt idx="15">
                  <c:v>5298.4836179656195</c:v>
                </c:pt>
                <c:pt idx="16">
                  <c:v>5292.8090357813853</c:v>
                </c:pt>
                <c:pt idx="17">
                  <c:v>5457.5961969985929</c:v>
                </c:pt>
                <c:pt idx="18">
                  <c:v>5809.1450732695121</c:v>
                </c:pt>
                <c:pt idx="19">
                  <c:v>6492.8753318427016</c:v>
                </c:pt>
                <c:pt idx="20">
                  <c:v>6962.9996141545607</c:v>
                </c:pt>
                <c:pt idx="21">
                  <c:v>7076.4282269600753</c:v>
                </c:pt>
                <c:pt idx="22">
                  <c:v>7398.2999936389115</c:v>
                </c:pt>
                <c:pt idx="23">
                  <c:v>6651.0466042413418</c:v>
                </c:pt>
                <c:pt idx="24">
                  <c:v>6286.4583467173525</c:v>
                </c:pt>
                <c:pt idx="25">
                  <c:v>6737.6483053874381</c:v>
                </c:pt>
                <c:pt idx="26">
                  <c:v>7511.7881540055359</c:v>
                </c:pt>
                <c:pt idx="27">
                  <c:v>8190.9318307251606</c:v>
                </c:pt>
                <c:pt idx="28">
                  <c:v>8706.5313499410531</c:v>
                </c:pt>
                <c:pt idx="29">
                  <c:v>8948.0235365920416</c:v>
                </c:pt>
                <c:pt idx="30">
                  <c:v>9189.5157232430302</c:v>
                </c:pt>
                <c:pt idx="31">
                  <c:v>9431.0079098940187</c:v>
                </c:pt>
                <c:pt idx="32">
                  <c:v>9672.5000965450072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37904"/>
        <c:axId val="284337512"/>
      </c:scatterChart>
      <c:valAx>
        <c:axId val="284337904"/>
        <c:scaling>
          <c:orientation val="minMax"/>
          <c:max val="2013"/>
          <c:min val="198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Time index</a:t>
                </a:r>
              </a:p>
            </c:rich>
          </c:tx>
          <c:layout>
            <c:manualLayout>
              <c:xMode val="edge"/>
              <c:yMode val="edge"/>
              <c:x val="0.49278577947911983"/>
              <c:y val="0.88907013411528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84337512"/>
        <c:crosses val="autoZero"/>
        <c:crossBetween val="midCat"/>
        <c:majorUnit val="1"/>
        <c:minorUnit val="1"/>
      </c:valAx>
      <c:valAx>
        <c:axId val="284337512"/>
        <c:scaling>
          <c:orientation val="minMax"/>
          <c:min val="400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Value axis</a:t>
                </a:r>
              </a:p>
            </c:rich>
          </c:tx>
          <c:layout>
            <c:manualLayout>
              <c:xMode val="edge"/>
              <c:yMode val="edge"/>
              <c:x val="1.220861876597123E-2"/>
              <c:y val="0.4763458292416746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843379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45504995436461609"/>
          <c:y val="0.95595439040868058"/>
          <c:w val="0.62708104733436754"/>
          <c:h val="0.990212122074169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FFFF00"/>
  </sheetPr>
  <sheetViews>
    <sheetView zoomScale="99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FFFF00"/>
  </sheetPr>
  <sheetViews>
    <sheetView zoomScale="99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rgb="FFFFFF00"/>
  </sheetPr>
  <sheetViews>
    <sheetView zoomScale="99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FFFF00"/>
  </sheetPr>
  <sheetViews>
    <sheetView zoomScale="99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712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0.81882</cdr:x>
      <cdr:y>0.23022</cdr:y>
    </cdr:from>
    <cdr:to>
      <cdr:x>0.81982</cdr:x>
      <cdr:y>0.83872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7098117" y="1448601"/>
          <a:ext cx="8669" cy="38288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0.82525</cdr:x>
      <cdr:y>0.5575</cdr:y>
    </cdr:from>
    <cdr:to>
      <cdr:x>0.9265</cdr:x>
      <cdr:y>0.603</cdr:y>
    </cdr:to>
    <cdr:grpSp>
      <cdr:nvGrpSpPr>
        <cdr:cNvPr id="8201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7153855" y="3507942"/>
          <a:ext cx="877706" cy="286299"/>
          <a:chOff x="6551876" y="3381221"/>
          <a:chExt cx="1720217" cy="215400"/>
        </a:xfrm>
      </cdr:grpSpPr>
      <cdr:sp macro="" textlink="">
        <cdr:nvSpPr>
          <cdr:cNvPr id="32770" name="Line 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6551876" y="3596621"/>
            <a:ext cx="1720217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val="000000"/>
            </a:solidFill>
            <a:round/>
            <a:headEnd/>
            <a:tailEnd type="triangle" w="med" len="med"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2771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41642" y="3381221"/>
            <a:ext cx="1396155" cy="1541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18288" tIns="27432" rIns="0" bIns="0" anchor="t" upright="1">
            <a:spAutoFit/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US" sz="1200" b="0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Forecast</a:t>
            </a:r>
          </a:p>
        </cdr:txBody>
      </cdr:sp>
    </cdr:grpSp>
  </cdr:relSizeAnchor>
  <cdr:relSizeAnchor xmlns:cdr="http://schemas.openxmlformats.org/drawingml/2006/chartDrawing">
    <cdr:from>
      <cdr:x>0.09825</cdr:x>
      <cdr:y>0.2055</cdr:y>
    </cdr:from>
    <cdr:to>
      <cdr:x>0.8095</cdr:x>
      <cdr:y>0.2525</cdr:y>
    </cdr:to>
    <cdr:grpSp>
      <cdr:nvGrpSpPr>
        <cdr:cNvPr id="8202" name="Group 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851701" y="1293062"/>
          <a:ext cx="6165622" cy="295737"/>
          <a:chOff x="916014" y="1659997"/>
          <a:chExt cx="5291812" cy="231430"/>
        </a:xfrm>
      </cdr:grpSpPr>
      <cdr:sp macro="" textlink="">
        <cdr:nvSpPr>
          <cdr:cNvPr id="32774" name="Line 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6014" y="1891427"/>
            <a:ext cx="5291812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val="000000"/>
            </a:solidFill>
            <a:round/>
            <a:headEnd/>
            <a:tailEnd type="triangle" w="med" len="med"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32775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84919" y="1659997"/>
            <a:ext cx="925535" cy="160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none" lIns="18288" tIns="27432" rIns="0" bIns="0" anchor="t" upright="1">
            <a:spAutoFit/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US" sz="1200" b="0" i="0" strike="noStrike">
                <a:solidFill>
                  <a:srgbClr val="000000"/>
                </a:solidFill>
                <a:latin typeface="Times New Roman"/>
                <a:cs typeface="Times New Roman"/>
              </a:rPr>
              <a:t>Direction of time</a:t>
            </a:r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0.82104</cdr:x>
      <cdr:y>0.23019</cdr:y>
    </cdr:from>
    <cdr:to>
      <cdr:x>0.82204</cdr:x>
      <cdr:y>0.83719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7033292" y="1335280"/>
          <a:ext cx="8583" cy="35456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0.82104</cdr:x>
      <cdr:y>0.22869</cdr:y>
    </cdr:from>
    <cdr:to>
      <cdr:x>0.82204</cdr:x>
      <cdr:y>0.83719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7033292" y="1335280"/>
          <a:ext cx="8583" cy="35456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0.82104</cdr:x>
      <cdr:y>0.22869</cdr:y>
    </cdr:from>
    <cdr:to>
      <cdr:x>0.82204</cdr:x>
      <cdr:y>0.83719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7033292" y="1335280"/>
          <a:ext cx="8583" cy="354562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21"/>
  <sheetViews>
    <sheetView tabSelected="1" workbookViewId="0">
      <selection activeCell="A24" sqref="A24"/>
    </sheetView>
  </sheetViews>
  <sheetFormatPr defaultRowHeight="15" x14ac:dyDescent="0.25"/>
  <cols>
    <col min="2" max="3" width="10.140625" customWidth="1"/>
    <col min="4" max="4" width="12.140625" customWidth="1"/>
    <col min="5" max="5" width="14.5703125" customWidth="1"/>
    <col min="6" max="6" width="16.42578125" customWidth="1"/>
  </cols>
  <sheetData>
    <row r="1" spans="1:7" ht="15.75" x14ac:dyDescent="0.25">
      <c r="A1" s="200" t="s">
        <v>0</v>
      </c>
      <c r="B1" s="201"/>
      <c r="C1" s="201"/>
      <c r="D1" s="201"/>
      <c r="E1" s="201"/>
      <c r="F1" s="201"/>
      <c r="G1" s="202"/>
    </row>
    <row r="2" spans="1:7" ht="16.5" thickBot="1" x14ac:dyDescent="0.3">
      <c r="A2" s="3" t="s">
        <v>1</v>
      </c>
      <c r="B2" s="4"/>
      <c r="C2" s="4"/>
      <c r="D2" s="4"/>
      <c r="E2" s="4"/>
      <c r="F2" s="4"/>
      <c r="G2" s="5"/>
    </row>
    <row r="3" spans="1:7" ht="16.5" thickBot="1" x14ac:dyDescent="0.3">
      <c r="A3" s="6"/>
    </row>
    <row r="4" spans="1:7" x14ac:dyDescent="0.25">
      <c r="A4" s="7"/>
      <c r="B4" s="203" t="s">
        <v>2</v>
      </c>
      <c r="C4" s="203" t="s">
        <v>3</v>
      </c>
      <c r="D4" s="203" t="s">
        <v>4</v>
      </c>
      <c r="E4" s="203" t="s">
        <v>5</v>
      </c>
      <c r="F4" s="203" t="s">
        <v>6</v>
      </c>
      <c r="G4" s="205" t="s">
        <v>7</v>
      </c>
    </row>
    <row r="5" spans="1:7" ht="27" thickBot="1" x14ac:dyDescent="0.3">
      <c r="A5" s="8" t="s">
        <v>8</v>
      </c>
      <c r="B5" s="204"/>
      <c r="C5" s="204"/>
      <c r="D5" s="204"/>
      <c r="E5" s="204"/>
      <c r="F5" s="204"/>
      <c r="G5" s="206"/>
    </row>
    <row r="6" spans="1:7" x14ac:dyDescent="0.25">
      <c r="A6" s="9" t="s">
        <v>9</v>
      </c>
      <c r="B6" s="10">
        <v>419308</v>
      </c>
      <c r="C6" s="11">
        <v>319275</v>
      </c>
      <c r="D6" s="11">
        <v>1090173</v>
      </c>
      <c r="E6" s="11">
        <v>1828756</v>
      </c>
      <c r="F6" s="11">
        <v>32066586</v>
      </c>
      <c r="G6" s="12">
        <v>166.9</v>
      </c>
    </row>
    <row r="7" spans="1:7" x14ac:dyDescent="0.25">
      <c r="A7" s="9" t="s">
        <v>10</v>
      </c>
      <c r="B7" s="13">
        <v>420275</v>
      </c>
      <c r="C7" s="14">
        <v>345284</v>
      </c>
      <c r="D7" s="14">
        <v>682924</v>
      </c>
      <c r="E7" s="14">
        <v>1448483</v>
      </c>
      <c r="F7" s="14">
        <v>33736152</v>
      </c>
      <c r="G7" s="15">
        <v>170.8</v>
      </c>
    </row>
    <row r="8" spans="1:7" x14ac:dyDescent="0.25">
      <c r="A8" s="9" t="s">
        <v>11</v>
      </c>
      <c r="B8" s="13">
        <v>472030</v>
      </c>
      <c r="C8" s="14">
        <v>396095</v>
      </c>
      <c r="D8" s="14">
        <v>684601</v>
      </c>
      <c r="E8" s="14">
        <v>1552726</v>
      </c>
      <c r="F8" s="14">
        <v>34923250</v>
      </c>
      <c r="G8" s="15">
        <v>173.6</v>
      </c>
    </row>
    <row r="9" spans="1:7" x14ac:dyDescent="0.25">
      <c r="A9" s="9" t="s">
        <v>12</v>
      </c>
      <c r="B9" s="13">
        <v>491603</v>
      </c>
      <c r="C9" s="14">
        <v>437292</v>
      </c>
      <c r="D9" s="14">
        <v>722094</v>
      </c>
      <c r="E9" s="14">
        <v>1650989</v>
      </c>
      <c r="F9" s="14">
        <v>35858612</v>
      </c>
      <c r="G9" s="15">
        <v>177</v>
      </c>
    </row>
    <row r="10" spans="1:7" x14ac:dyDescent="0.25">
      <c r="A10" s="9" t="s">
        <v>13</v>
      </c>
      <c r="B10" s="13">
        <v>790726</v>
      </c>
      <c r="C10" s="14">
        <v>251446</v>
      </c>
      <c r="D10" s="14">
        <v>735127</v>
      </c>
      <c r="E10" s="14">
        <v>1777299</v>
      </c>
      <c r="F10" s="14">
        <v>37879886</v>
      </c>
      <c r="G10" s="15">
        <v>182.5</v>
      </c>
    </row>
    <row r="11" spans="1:7" x14ac:dyDescent="0.25">
      <c r="A11" s="9" t="s">
        <v>14</v>
      </c>
      <c r="B11" s="13">
        <v>906947</v>
      </c>
      <c r="C11" s="14">
        <v>295114</v>
      </c>
      <c r="D11" s="14">
        <v>757023</v>
      </c>
      <c r="E11" s="14">
        <v>1959084</v>
      </c>
      <c r="F11" s="14">
        <v>40226977</v>
      </c>
      <c r="G11" s="15">
        <v>187.1</v>
      </c>
    </row>
    <row r="12" spans="1:7" x14ac:dyDescent="0.25">
      <c r="A12" s="9" t="s">
        <v>15</v>
      </c>
      <c r="B12" s="13">
        <v>1049135</v>
      </c>
      <c r="C12" s="14">
        <v>256064</v>
      </c>
      <c r="D12" s="14">
        <v>826307</v>
      </c>
      <c r="E12" s="14">
        <v>2131506</v>
      </c>
      <c r="F12" s="14">
        <v>40860000</v>
      </c>
      <c r="G12" s="15">
        <v>191.9</v>
      </c>
    </row>
    <row r="13" spans="1:7" x14ac:dyDescent="0.25">
      <c r="A13" s="9" t="s">
        <v>16</v>
      </c>
      <c r="B13" s="13">
        <v>1414923</v>
      </c>
      <c r="C13" s="16">
        <v>0</v>
      </c>
      <c r="D13" s="14">
        <v>826572</v>
      </c>
      <c r="E13" s="14">
        <v>2241495</v>
      </c>
      <c r="F13" s="14">
        <v>44340229</v>
      </c>
      <c r="G13" s="15">
        <v>197.8</v>
      </c>
    </row>
    <row r="14" spans="1:7" x14ac:dyDescent="0.25">
      <c r="A14" s="9" t="s">
        <v>17</v>
      </c>
      <c r="B14" s="13">
        <v>1441247</v>
      </c>
      <c r="C14" s="16">
        <v>0</v>
      </c>
      <c r="D14" s="14">
        <v>976875</v>
      </c>
      <c r="E14" s="14">
        <v>2418122</v>
      </c>
      <c r="F14" s="14">
        <v>47292395</v>
      </c>
      <c r="G14" s="15">
        <v>204.8</v>
      </c>
    </row>
    <row r="15" spans="1:7" x14ac:dyDescent="0.25">
      <c r="A15" s="9" t="s">
        <v>18</v>
      </c>
      <c r="B15" s="13">
        <v>1432047</v>
      </c>
      <c r="C15" s="16">
        <v>0</v>
      </c>
      <c r="D15" s="14">
        <v>992136</v>
      </c>
      <c r="E15" s="14">
        <v>2424183</v>
      </c>
      <c r="F15" s="14">
        <v>52789712</v>
      </c>
      <c r="G15" s="15">
        <v>212.7</v>
      </c>
    </row>
    <row r="16" spans="1:7" x14ac:dyDescent="0.25">
      <c r="A16" s="9" t="s">
        <v>19</v>
      </c>
      <c r="B16" s="13">
        <v>1467786</v>
      </c>
      <c r="C16" s="16">
        <v>0</v>
      </c>
      <c r="D16" s="14">
        <v>1290016</v>
      </c>
      <c r="E16" s="14">
        <v>2757802</v>
      </c>
      <c r="F16" s="14">
        <v>53999075</v>
      </c>
      <c r="G16" s="15">
        <v>220.7</v>
      </c>
    </row>
    <row r="17" spans="1:7" ht="15.75" thickBot="1" x14ac:dyDescent="0.3">
      <c r="A17" s="17" t="s">
        <v>20</v>
      </c>
      <c r="B17" s="18">
        <v>1513879</v>
      </c>
      <c r="C17" s="19">
        <v>0</v>
      </c>
      <c r="D17" s="20">
        <v>758603</v>
      </c>
      <c r="E17" s="20">
        <v>2272482</v>
      </c>
      <c r="F17" s="20">
        <v>58705982</v>
      </c>
      <c r="G17" s="21">
        <v>229.5</v>
      </c>
    </row>
    <row r="18" spans="1:7" ht="15.75" thickBot="1" x14ac:dyDescent="0.3">
      <c r="A18" s="22"/>
    </row>
    <row r="19" spans="1:7" ht="19.5" customHeight="1" x14ac:dyDescent="0.25">
      <c r="A19" s="194" t="s">
        <v>21</v>
      </c>
      <c r="B19" s="195"/>
      <c r="C19" s="195"/>
      <c r="D19" s="195"/>
      <c r="E19" s="195"/>
      <c r="F19" s="195"/>
      <c r="G19" s="196"/>
    </row>
    <row r="20" spans="1:7" ht="46.5" customHeight="1" thickBot="1" x14ac:dyDescent="0.3">
      <c r="A20" s="197" t="s">
        <v>22</v>
      </c>
      <c r="B20" s="198"/>
      <c r="C20" s="198"/>
      <c r="D20" s="198"/>
      <c r="E20" s="198"/>
      <c r="F20" s="198"/>
      <c r="G20" s="199"/>
    </row>
    <row r="21" spans="1:7" x14ac:dyDescent="0.25">
      <c r="A21" s="23"/>
      <c r="B21" s="23"/>
      <c r="C21" s="23"/>
      <c r="D21" s="23"/>
      <c r="E21" s="23"/>
      <c r="F21" s="23"/>
      <c r="G21" s="23"/>
    </row>
  </sheetData>
  <mergeCells count="9">
    <mergeCell ref="A19:G19"/>
    <mergeCell ref="A20:G20"/>
    <mergeCell ref="A1:G1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K36"/>
  <sheetViews>
    <sheetView workbookViewId="0">
      <pane xSplit="1" ySplit="12" topLeftCell="B13" activePane="bottomRight" state="frozen"/>
      <selection activeCell="F25" sqref="F25"/>
      <selection pane="topRight" activeCell="F25" sqref="F25"/>
      <selection pane="bottomLeft" activeCell="F25" sqref="F25"/>
      <selection pane="bottomRight" activeCell="C13" sqref="C13"/>
    </sheetView>
  </sheetViews>
  <sheetFormatPr defaultRowHeight="15" x14ac:dyDescent="0.25"/>
  <cols>
    <col min="1" max="1" width="51.140625" bestFit="1" customWidth="1"/>
    <col min="2" max="2" width="2.140625" customWidth="1"/>
    <col min="3" max="3" width="11.7109375" bestFit="1" customWidth="1"/>
    <col min="4" max="4" width="8.28515625" bestFit="1" customWidth="1"/>
    <col min="5" max="5" width="11.7109375" bestFit="1" customWidth="1"/>
    <col min="6" max="6" width="8.28515625" bestFit="1" customWidth="1"/>
    <col min="7" max="7" width="8" bestFit="1" customWidth="1"/>
    <col min="8" max="8" width="11.7109375" bestFit="1" customWidth="1"/>
    <col min="9" max="10" width="8" bestFit="1" customWidth="1"/>
    <col min="11" max="11" width="11.7109375" bestFit="1" customWidth="1"/>
    <col min="12" max="13" width="8" bestFit="1" customWidth="1"/>
    <col min="14" max="14" width="11.7109375" bestFit="1" customWidth="1"/>
    <col min="15" max="16" width="8" bestFit="1" customWidth="1"/>
    <col min="17" max="17" width="11.7109375" bestFit="1" customWidth="1"/>
    <col min="18" max="19" width="8" bestFit="1" customWidth="1"/>
    <col min="20" max="20" width="11.7109375" bestFit="1" customWidth="1"/>
    <col min="21" max="22" width="8" bestFit="1" customWidth="1"/>
    <col min="23" max="23" width="11.7109375" bestFit="1" customWidth="1"/>
    <col min="24" max="25" width="8" bestFit="1" customWidth="1"/>
    <col min="26" max="26" width="11.7109375" bestFit="1" customWidth="1"/>
    <col min="27" max="28" width="8" bestFit="1" customWidth="1"/>
    <col min="29" max="29" width="11.7109375" bestFit="1" customWidth="1"/>
    <col min="30" max="31" width="8" bestFit="1" customWidth="1"/>
    <col min="32" max="32" width="11.7109375" bestFit="1" customWidth="1"/>
    <col min="33" max="34" width="8" bestFit="1" customWidth="1"/>
    <col min="35" max="35" width="11.7109375" bestFit="1" customWidth="1"/>
    <col min="36" max="37" width="8" bestFit="1" customWidth="1"/>
  </cols>
  <sheetData>
    <row r="1" spans="1:37" ht="15.75" x14ac:dyDescent="0.25">
      <c r="A1" s="221"/>
      <c r="B1" s="221"/>
      <c r="C1" s="221"/>
      <c r="D1" s="221"/>
      <c r="E1" s="221"/>
      <c r="F1" s="221"/>
      <c r="G1" s="221"/>
      <c r="H1" s="221"/>
      <c r="I1" s="221"/>
      <c r="J1" s="221"/>
    </row>
    <row r="2" spans="1:37" ht="15.75" x14ac:dyDescent="0.25">
      <c r="A2" s="222" t="s">
        <v>46</v>
      </c>
      <c r="B2" s="222"/>
      <c r="C2" s="222"/>
      <c r="D2" s="222"/>
      <c r="E2" s="222"/>
      <c r="F2" s="222"/>
      <c r="G2" s="222"/>
      <c r="H2" s="222"/>
      <c r="I2" s="222"/>
      <c r="J2" s="222"/>
      <c r="K2" s="96"/>
      <c r="L2" s="96"/>
    </row>
    <row r="3" spans="1:37" ht="15.75" x14ac:dyDescent="0.25">
      <c r="A3" s="222" t="s">
        <v>47</v>
      </c>
      <c r="B3" s="222"/>
      <c r="C3" s="222"/>
      <c r="D3" s="222"/>
      <c r="E3" s="222"/>
      <c r="F3" s="222"/>
      <c r="G3" s="222"/>
      <c r="H3" s="222"/>
      <c r="I3" s="222"/>
      <c r="J3" s="222"/>
      <c r="K3" s="96"/>
      <c r="L3" s="96"/>
    </row>
    <row r="4" spans="1:37" ht="15.75" x14ac:dyDescent="0.25">
      <c r="A4" s="222" t="s">
        <v>48</v>
      </c>
      <c r="B4" s="222"/>
      <c r="C4" s="222"/>
      <c r="D4" s="222"/>
      <c r="E4" s="222"/>
      <c r="F4" s="222"/>
      <c r="G4" s="222"/>
      <c r="H4" s="222"/>
      <c r="I4" s="222"/>
      <c r="J4" s="222"/>
      <c r="K4" s="96"/>
      <c r="L4" s="96"/>
    </row>
    <row r="5" spans="1:37" ht="15.75" x14ac:dyDescent="0.25">
      <c r="A5" s="222" t="s">
        <v>49</v>
      </c>
      <c r="B5" s="222"/>
      <c r="C5" s="222"/>
      <c r="D5" s="222"/>
      <c r="E5" s="222"/>
      <c r="F5" s="222"/>
      <c r="G5" s="222"/>
      <c r="H5" s="222"/>
      <c r="I5" s="222"/>
      <c r="J5" s="222"/>
      <c r="K5" s="96"/>
      <c r="L5" s="96"/>
    </row>
    <row r="6" spans="1:37" ht="15.75" x14ac:dyDescent="0.25">
      <c r="A6" s="222" t="s">
        <v>50</v>
      </c>
      <c r="B6" s="222"/>
      <c r="C6" s="222"/>
      <c r="D6" s="222"/>
      <c r="E6" s="222"/>
      <c r="F6" s="222"/>
      <c r="G6" s="222"/>
      <c r="H6" s="222"/>
      <c r="I6" s="222"/>
      <c r="J6" s="222"/>
      <c r="K6" s="96"/>
      <c r="L6" s="96"/>
    </row>
    <row r="7" spans="1:37" ht="15.75" x14ac:dyDescent="0.25">
      <c r="A7" s="6"/>
    </row>
    <row r="8" spans="1:37" ht="15.75" x14ac:dyDescent="0.25">
      <c r="A8" s="6"/>
    </row>
    <row r="9" spans="1:37" x14ac:dyDescent="0.25">
      <c r="A9" s="220" t="s">
        <v>51</v>
      </c>
      <c r="B9" s="220"/>
      <c r="C9" s="220"/>
      <c r="D9" s="220"/>
      <c r="E9" s="220"/>
      <c r="F9" s="220"/>
      <c r="G9" s="220"/>
      <c r="H9" s="220"/>
      <c r="I9" s="220"/>
      <c r="J9" s="220"/>
      <c r="K9" s="98"/>
      <c r="L9" s="98"/>
    </row>
    <row r="10" spans="1:37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37" ht="26.25" x14ac:dyDescent="0.25">
      <c r="A11" s="97"/>
      <c r="B11" s="97"/>
      <c r="C11" s="99" t="s">
        <v>52</v>
      </c>
      <c r="D11" s="99" t="s">
        <v>53</v>
      </c>
      <c r="E11" s="99" t="s">
        <v>52</v>
      </c>
      <c r="F11" s="99" t="s">
        <v>53</v>
      </c>
      <c r="G11" s="99" t="s">
        <v>54</v>
      </c>
      <c r="H11" s="99" t="s">
        <v>52</v>
      </c>
      <c r="I11" s="99" t="s">
        <v>53</v>
      </c>
      <c r="J11" s="99" t="s">
        <v>54</v>
      </c>
      <c r="K11" s="99" t="s">
        <v>52</v>
      </c>
      <c r="L11" s="99" t="s">
        <v>53</v>
      </c>
      <c r="M11" s="99" t="s">
        <v>54</v>
      </c>
      <c r="N11" s="99" t="s">
        <v>52</v>
      </c>
      <c r="O11" s="99" t="s">
        <v>53</v>
      </c>
      <c r="P11" s="99" t="s">
        <v>54</v>
      </c>
      <c r="Q11" s="99" t="s">
        <v>52</v>
      </c>
      <c r="R11" s="99" t="s">
        <v>53</v>
      </c>
      <c r="S11" s="99" t="s">
        <v>54</v>
      </c>
      <c r="T11" s="99" t="s">
        <v>52</v>
      </c>
      <c r="U11" s="99" t="s">
        <v>53</v>
      </c>
      <c r="V11" s="99" t="s">
        <v>54</v>
      </c>
      <c r="W11" s="99" t="s">
        <v>52</v>
      </c>
      <c r="X11" s="99" t="s">
        <v>53</v>
      </c>
      <c r="Y11" s="99" t="s">
        <v>54</v>
      </c>
      <c r="Z11" s="99" t="s">
        <v>52</v>
      </c>
      <c r="AA11" s="99" t="s">
        <v>53</v>
      </c>
      <c r="AB11" s="99" t="s">
        <v>54</v>
      </c>
      <c r="AC11" s="99" t="s">
        <v>52</v>
      </c>
      <c r="AD11" s="99" t="s">
        <v>53</v>
      </c>
      <c r="AE11" s="99" t="s">
        <v>54</v>
      </c>
      <c r="AF11" s="99" t="s">
        <v>52</v>
      </c>
      <c r="AG11" s="99" t="s">
        <v>53</v>
      </c>
      <c r="AH11" s="99" t="s">
        <v>54</v>
      </c>
      <c r="AI11" s="99" t="s">
        <v>52</v>
      </c>
      <c r="AJ11" s="99" t="s">
        <v>53</v>
      </c>
      <c r="AK11" s="99" t="s">
        <v>54</v>
      </c>
    </row>
    <row r="12" spans="1:37" x14ac:dyDescent="0.25">
      <c r="A12" s="97" t="s">
        <v>55</v>
      </c>
      <c r="B12" s="97"/>
      <c r="C12" s="97" t="s">
        <v>9</v>
      </c>
      <c r="D12" s="97"/>
      <c r="E12" s="97" t="s">
        <v>10</v>
      </c>
      <c r="F12" s="97"/>
      <c r="G12" s="22"/>
      <c r="H12" s="97" t="s">
        <v>11</v>
      </c>
      <c r="K12" s="97" t="s">
        <v>12</v>
      </c>
      <c r="N12" s="97" t="s">
        <v>13</v>
      </c>
      <c r="Q12" s="97" t="s">
        <v>14</v>
      </c>
      <c r="T12" s="97" t="s">
        <v>15</v>
      </c>
      <c r="W12" s="97" t="s">
        <v>16</v>
      </c>
      <c r="Z12" s="97" t="s">
        <v>17</v>
      </c>
      <c r="AC12" s="97" t="s">
        <v>18</v>
      </c>
      <c r="AF12" s="97" t="s">
        <v>19</v>
      </c>
      <c r="AI12" s="97" t="s">
        <v>20</v>
      </c>
    </row>
    <row r="13" spans="1:37" x14ac:dyDescent="0.25">
      <c r="A13" s="22"/>
      <c r="B13" s="22"/>
      <c r="C13" s="22"/>
      <c r="D13" s="22"/>
      <c r="E13" s="22"/>
      <c r="F13" s="100"/>
      <c r="G13" s="22"/>
      <c r="H13" s="22"/>
      <c r="I13" s="22"/>
      <c r="J13" s="22"/>
    </row>
    <row r="14" spans="1:37" x14ac:dyDescent="0.25">
      <c r="A14" s="22" t="s">
        <v>56</v>
      </c>
      <c r="B14" s="22"/>
      <c r="C14" s="101">
        <v>419308</v>
      </c>
      <c r="D14" s="102">
        <f>C14/C17</f>
        <v>0.22928591895255573</v>
      </c>
      <c r="E14" s="101">
        <v>420275</v>
      </c>
      <c r="F14" s="102">
        <f>E14/E17</f>
        <v>0.29014838282534211</v>
      </c>
      <c r="G14" s="102">
        <f>(E14-C14)/C14</f>
        <v>2.3061806595628988E-3</v>
      </c>
      <c r="H14" s="101">
        <v>472030</v>
      </c>
      <c r="I14" s="102"/>
      <c r="J14" s="102"/>
      <c r="K14" s="101">
        <v>491603</v>
      </c>
      <c r="L14" s="102"/>
      <c r="M14" s="102"/>
      <c r="N14" s="101">
        <v>790726</v>
      </c>
      <c r="O14" s="102"/>
      <c r="P14" s="102"/>
      <c r="Q14" s="101">
        <v>906947</v>
      </c>
      <c r="R14" s="102"/>
      <c r="S14" s="102"/>
      <c r="T14" s="101">
        <v>1049135</v>
      </c>
      <c r="U14" s="102"/>
      <c r="V14" s="102"/>
      <c r="W14" s="101">
        <v>1414923</v>
      </c>
      <c r="X14" s="102"/>
      <c r="Y14" s="102"/>
      <c r="Z14" s="101">
        <v>1441247</v>
      </c>
      <c r="AA14" s="102"/>
      <c r="AB14" s="102"/>
      <c r="AC14" s="101">
        <v>1432047</v>
      </c>
      <c r="AD14" s="102"/>
      <c r="AE14" s="102"/>
      <c r="AF14" s="101">
        <v>1467786</v>
      </c>
      <c r="AG14" s="102"/>
      <c r="AH14" s="102"/>
      <c r="AI14" s="101">
        <v>1513879</v>
      </c>
      <c r="AJ14" s="102"/>
      <c r="AK14" s="102"/>
    </row>
    <row r="15" spans="1:37" x14ac:dyDescent="0.25">
      <c r="A15" s="22" t="s">
        <v>57</v>
      </c>
      <c r="B15" s="22"/>
      <c r="C15" s="103">
        <v>319275</v>
      </c>
      <c r="D15" s="102">
        <f>C15/C17</f>
        <v>0.17458589336138883</v>
      </c>
      <c r="E15" s="103">
        <v>345284</v>
      </c>
      <c r="F15" s="102">
        <f>E15/E17</f>
        <v>0.23837628746764719</v>
      </c>
      <c r="G15" s="102">
        <f>(E15-C15)/C15</f>
        <v>8.1462688904549371E-2</v>
      </c>
      <c r="H15" s="103">
        <v>396095</v>
      </c>
      <c r="I15" s="102"/>
      <c r="J15" s="102"/>
      <c r="K15" s="103">
        <v>437292</v>
      </c>
      <c r="L15" s="102"/>
      <c r="M15" s="102"/>
      <c r="N15" s="103">
        <v>251446</v>
      </c>
      <c r="O15" s="102"/>
      <c r="P15" s="102"/>
      <c r="Q15" s="103">
        <v>295114</v>
      </c>
      <c r="R15" s="102"/>
      <c r="S15" s="102"/>
      <c r="T15" s="103">
        <v>256064</v>
      </c>
      <c r="U15" s="102"/>
      <c r="V15" s="102"/>
      <c r="W15" s="103">
        <v>0</v>
      </c>
      <c r="X15" s="102"/>
      <c r="Y15" s="102"/>
      <c r="Z15" s="103">
        <v>0</v>
      </c>
      <c r="AA15" s="102"/>
      <c r="AB15" s="102"/>
      <c r="AC15" s="103">
        <v>0</v>
      </c>
      <c r="AD15" s="102"/>
      <c r="AE15" s="102"/>
      <c r="AF15" s="103">
        <v>0</v>
      </c>
      <c r="AG15" s="102"/>
      <c r="AH15" s="102"/>
      <c r="AI15" s="103">
        <v>0</v>
      </c>
      <c r="AJ15" s="102"/>
      <c r="AK15" s="102"/>
    </row>
    <row r="16" spans="1:37" x14ac:dyDescent="0.25">
      <c r="A16" s="22" t="s">
        <v>58</v>
      </c>
      <c r="B16" s="22"/>
      <c r="C16" s="104">
        <v>1090173</v>
      </c>
      <c r="D16" s="105">
        <f>C16/C17</f>
        <v>0.59612818768605547</v>
      </c>
      <c r="E16" s="104">
        <v>682924</v>
      </c>
      <c r="F16" s="105">
        <f>E16/E17</f>
        <v>0.47147532970701073</v>
      </c>
      <c r="G16" s="102">
        <f>(E16-C16)/C16</f>
        <v>-0.37356364540306908</v>
      </c>
      <c r="H16" s="104">
        <v>684601</v>
      </c>
      <c r="I16" s="105"/>
      <c r="J16" s="102"/>
      <c r="K16" s="104">
        <v>722094</v>
      </c>
      <c r="L16" s="105"/>
      <c r="M16" s="102"/>
      <c r="N16" s="104">
        <v>735127</v>
      </c>
      <c r="O16" s="105"/>
      <c r="P16" s="102"/>
      <c r="Q16" s="104">
        <v>757023</v>
      </c>
      <c r="R16" s="105"/>
      <c r="S16" s="102"/>
      <c r="T16" s="104">
        <v>826307</v>
      </c>
      <c r="U16" s="105"/>
      <c r="V16" s="102"/>
      <c r="W16" s="104">
        <v>826572</v>
      </c>
      <c r="X16" s="105"/>
      <c r="Y16" s="102"/>
      <c r="Z16" s="104">
        <v>976875</v>
      </c>
      <c r="AA16" s="105"/>
      <c r="AB16" s="102"/>
      <c r="AC16" s="104">
        <v>992136</v>
      </c>
      <c r="AD16" s="105"/>
      <c r="AE16" s="102"/>
      <c r="AF16" s="104">
        <v>1290016</v>
      </c>
      <c r="AG16" s="105"/>
      <c r="AH16" s="102"/>
      <c r="AI16" s="104">
        <v>758603</v>
      </c>
      <c r="AJ16" s="105"/>
      <c r="AK16" s="102"/>
    </row>
    <row r="17" spans="1:37" x14ac:dyDescent="0.25">
      <c r="A17" s="22" t="s">
        <v>59</v>
      </c>
      <c r="B17" s="22"/>
      <c r="C17" s="103">
        <f>SUM(C14:C16)</f>
        <v>1828756</v>
      </c>
      <c r="D17" s="102">
        <f>C17/C17</f>
        <v>1</v>
      </c>
      <c r="E17" s="103">
        <f>SUM(E14:E16)</f>
        <v>1448483</v>
      </c>
      <c r="F17" s="102">
        <f>E17/E17</f>
        <v>1</v>
      </c>
      <c r="G17" s="102">
        <f>(E17-C17)/C17</f>
        <v>-0.20794080784970767</v>
      </c>
      <c r="H17" s="103"/>
      <c r="I17" s="102"/>
      <c r="J17" s="102"/>
      <c r="K17" s="103"/>
      <c r="L17" s="102"/>
      <c r="M17" s="102"/>
      <c r="N17" s="103"/>
      <c r="O17" s="102"/>
      <c r="P17" s="102"/>
      <c r="Q17" s="103"/>
      <c r="R17" s="102" t="s">
        <v>60</v>
      </c>
      <c r="S17" s="102" t="s">
        <v>60</v>
      </c>
      <c r="T17" s="103"/>
      <c r="U17" s="102"/>
      <c r="V17" s="102"/>
      <c r="W17" s="103"/>
      <c r="X17" s="102"/>
      <c r="Y17" s="102"/>
      <c r="Z17" s="103"/>
      <c r="AA17" s="102" t="s">
        <v>60</v>
      </c>
      <c r="AB17" s="102" t="s">
        <v>60</v>
      </c>
      <c r="AC17" s="103"/>
      <c r="AD17" s="102" t="s">
        <v>60</v>
      </c>
      <c r="AE17" s="102" t="s">
        <v>60</v>
      </c>
      <c r="AF17" s="103"/>
      <c r="AG17" s="102" t="s">
        <v>60</v>
      </c>
      <c r="AH17" s="102" t="s">
        <v>60</v>
      </c>
      <c r="AI17" s="103"/>
      <c r="AJ17" s="102" t="s">
        <v>60</v>
      </c>
      <c r="AK17" s="102"/>
    </row>
    <row r="18" spans="1:37" x14ac:dyDescent="0.25">
      <c r="A18" s="22" t="s">
        <v>61</v>
      </c>
      <c r="B18" s="22"/>
      <c r="C18" s="22"/>
      <c r="D18" s="102">
        <f>C17/C20</f>
        <v>5.7029956353944256E-2</v>
      </c>
      <c r="E18" s="22"/>
      <c r="F18" s="102">
        <f>E17/E20</f>
        <v>4.2935631781597379E-2</v>
      </c>
      <c r="G18" s="100"/>
      <c r="H18" s="22"/>
      <c r="I18" s="102"/>
      <c r="J18" s="100"/>
      <c r="K18" s="22"/>
      <c r="L18" s="102"/>
      <c r="M18" s="100"/>
      <c r="N18" s="22"/>
      <c r="O18" s="102"/>
      <c r="P18" s="100"/>
      <c r="Q18" s="22"/>
      <c r="R18" s="102"/>
      <c r="S18" s="100"/>
      <c r="T18" s="22"/>
      <c r="U18" s="102"/>
      <c r="V18" s="100"/>
      <c r="W18" s="22"/>
      <c r="X18" s="102"/>
      <c r="Y18" s="100"/>
      <c r="Z18" s="22"/>
      <c r="AA18" s="102"/>
      <c r="AB18" s="100"/>
      <c r="AC18" s="22"/>
      <c r="AD18" s="102"/>
      <c r="AE18" s="100"/>
      <c r="AF18" s="22"/>
      <c r="AG18" s="102"/>
      <c r="AH18" s="100"/>
      <c r="AI18" s="22"/>
      <c r="AJ18" s="102"/>
      <c r="AK18" s="100"/>
    </row>
    <row r="19" spans="1:37" x14ac:dyDescent="0.25">
      <c r="A19" s="106" t="s">
        <v>62</v>
      </c>
      <c r="B19" s="22"/>
      <c r="C19" s="22"/>
      <c r="D19" s="100"/>
      <c r="E19" s="22"/>
      <c r="F19" s="100"/>
      <c r="G19" s="100"/>
      <c r="H19" s="22"/>
      <c r="I19" s="100"/>
      <c r="J19" s="100"/>
      <c r="K19" s="22"/>
      <c r="L19" s="100"/>
      <c r="M19" s="100"/>
      <c r="N19" s="22"/>
      <c r="O19" s="100"/>
      <c r="P19" s="100"/>
      <c r="Q19" s="22"/>
      <c r="R19" s="100"/>
      <c r="S19" s="100"/>
      <c r="T19" s="22"/>
      <c r="U19" s="100"/>
      <c r="V19" s="100"/>
      <c r="W19" s="22"/>
      <c r="X19" s="100"/>
      <c r="Y19" s="100"/>
      <c r="Z19" s="22"/>
      <c r="AA19" s="100"/>
      <c r="AB19" s="100"/>
      <c r="AC19" s="22"/>
      <c r="AD19" s="100"/>
      <c r="AE19" s="100"/>
      <c r="AF19" s="22"/>
      <c r="AG19" s="100"/>
      <c r="AH19" s="100"/>
      <c r="AI19" s="22"/>
      <c r="AJ19" s="100"/>
      <c r="AK19" s="100"/>
    </row>
    <row r="20" spans="1:37" x14ac:dyDescent="0.25">
      <c r="A20" s="22" t="s">
        <v>63</v>
      </c>
      <c r="B20" s="22"/>
      <c r="C20" s="101">
        <v>32066586</v>
      </c>
      <c r="D20" s="100"/>
      <c r="E20" s="101">
        <v>33736152</v>
      </c>
      <c r="F20" s="100"/>
      <c r="G20" s="102">
        <f>(E20-C20)/C20</f>
        <v>5.2065598751298313E-2</v>
      </c>
      <c r="H20" s="101">
        <v>34923250</v>
      </c>
      <c r="I20" s="100"/>
      <c r="J20" s="102" t="s">
        <v>60</v>
      </c>
      <c r="K20" s="101">
        <v>35858612</v>
      </c>
      <c r="L20" s="100"/>
      <c r="M20" s="102"/>
      <c r="N20" s="101">
        <v>37879886</v>
      </c>
      <c r="O20" s="100"/>
      <c r="P20" s="102"/>
      <c r="Q20" s="101">
        <v>40226977</v>
      </c>
      <c r="R20" s="100"/>
      <c r="S20" s="102"/>
      <c r="T20" s="101">
        <v>40860000</v>
      </c>
      <c r="U20" s="100"/>
      <c r="V20" s="102"/>
      <c r="W20" s="101">
        <v>44340229</v>
      </c>
      <c r="X20" s="100"/>
      <c r="Y20" s="102"/>
      <c r="Z20" s="101">
        <v>47292395</v>
      </c>
      <c r="AA20" s="100"/>
      <c r="AB20" s="102"/>
      <c r="AC20" s="101">
        <v>52789712</v>
      </c>
      <c r="AD20" s="100"/>
      <c r="AE20" s="102"/>
      <c r="AF20" s="101">
        <v>53999075</v>
      </c>
      <c r="AG20" s="100"/>
      <c r="AH20" s="102"/>
      <c r="AI20" s="101">
        <v>58705982</v>
      </c>
      <c r="AJ20" s="100"/>
      <c r="AK20" s="102"/>
    </row>
    <row r="21" spans="1:37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37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37" x14ac:dyDescent="0.25">
      <c r="A23" s="220" t="s">
        <v>64</v>
      </c>
      <c r="B23" s="220"/>
      <c r="C23" s="220"/>
      <c r="D23" s="220"/>
      <c r="E23" s="220"/>
      <c r="F23" s="220"/>
      <c r="G23" s="220"/>
      <c r="H23" s="220"/>
      <c r="I23" s="220"/>
      <c r="J23" s="220"/>
      <c r="K23" s="98"/>
      <c r="L23" s="98"/>
    </row>
    <row r="24" spans="1:37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37" ht="26.25" x14ac:dyDescent="0.25">
      <c r="A25" s="97"/>
      <c r="B25" s="97"/>
      <c r="C25" s="99" t="s">
        <v>52</v>
      </c>
      <c r="D25" s="99" t="s">
        <v>53</v>
      </c>
      <c r="E25" s="99" t="s">
        <v>52</v>
      </c>
      <c r="F25" s="99" t="s">
        <v>53</v>
      </c>
      <c r="G25" s="99" t="s">
        <v>65</v>
      </c>
      <c r="H25" s="99" t="s">
        <v>52</v>
      </c>
      <c r="I25" s="99" t="s">
        <v>53</v>
      </c>
      <c r="J25" s="99" t="s">
        <v>54</v>
      </c>
      <c r="K25" s="99" t="s">
        <v>52</v>
      </c>
      <c r="L25" s="99" t="s">
        <v>53</v>
      </c>
      <c r="M25" s="99" t="s">
        <v>54</v>
      </c>
      <c r="N25" s="99" t="s">
        <v>52</v>
      </c>
      <c r="O25" s="99" t="s">
        <v>53</v>
      </c>
      <c r="P25" s="99" t="s">
        <v>54</v>
      </c>
      <c r="Q25" s="99" t="s">
        <v>52</v>
      </c>
      <c r="R25" s="99" t="s">
        <v>53</v>
      </c>
      <c r="S25" s="99" t="s">
        <v>54</v>
      </c>
      <c r="T25" s="99" t="s">
        <v>52</v>
      </c>
      <c r="U25" s="99" t="s">
        <v>53</v>
      </c>
      <c r="V25" s="99" t="s">
        <v>54</v>
      </c>
      <c r="W25" s="99" t="s">
        <v>52</v>
      </c>
      <c r="X25" s="99" t="s">
        <v>53</v>
      </c>
      <c r="Y25" s="99" t="s">
        <v>54</v>
      </c>
      <c r="Z25" s="99" t="s">
        <v>52</v>
      </c>
      <c r="AA25" s="99" t="s">
        <v>53</v>
      </c>
      <c r="AB25" s="99" t="s">
        <v>54</v>
      </c>
      <c r="AC25" s="99" t="s">
        <v>52</v>
      </c>
      <c r="AD25" s="99" t="s">
        <v>53</v>
      </c>
      <c r="AE25" s="99" t="s">
        <v>54</v>
      </c>
      <c r="AF25" s="99" t="s">
        <v>52</v>
      </c>
      <c r="AG25" s="99" t="s">
        <v>53</v>
      </c>
      <c r="AH25" s="99" t="s">
        <v>54</v>
      </c>
      <c r="AI25" s="99" t="s">
        <v>52</v>
      </c>
      <c r="AJ25" s="99" t="s">
        <v>53</v>
      </c>
      <c r="AK25" s="99" t="s">
        <v>54</v>
      </c>
    </row>
    <row r="26" spans="1:37" x14ac:dyDescent="0.25">
      <c r="A26" s="97" t="s">
        <v>55</v>
      </c>
      <c r="B26" s="97"/>
      <c r="C26" s="97" t="s">
        <v>9</v>
      </c>
      <c r="D26" s="97"/>
      <c r="E26" s="97" t="s">
        <v>10</v>
      </c>
      <c r="F26" s="97"/>
      <c r="G26" s="22"/>
      <c r="H26" s="97" t="s">
        <v>11</v>
      </c>
      <c r="I26" s="97"/>
      <c r="J26" s="97" t="s">
        <v>60</v>
      </c>
      <c r="K26" s="97" t="s">
        <v>12</v>
      </c>
      <c r="N26" s="97" t="s">
        <v>13</v>
      </c>
      <c r="Q26" s="97" t="s">
        <v>14</v>
      </c>
      <c r="T26" s="97" t="s">
        <v>15</v>
      </c>
      <c r="W26" s="97" t="s">
        <v>16</v>
      </c>
      <c r="Z26" s="97" t="s">
        <v>17</v>
      </c>
      <c r="AC26" s="97" t="s">
        <v>18</v>
      </c>
      <c r="AF26" s="97" t="s">
        <v>19</v>
      </c>
      <c r="AI26" s="97" t="s">
        <v>20</v>
      </c>
    </row>
    <row r="27" spans="1:37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37" x14ac:dyDescent="0.25">
      <c r="A28" s="22" t="s">
        <v>56</v>
      </c>
      <c r="B28" s="22"/>
      <c r="C28" s="101">
        <f>C14*$AI$36/C$36</f>
        <v>576579.90413421206</v>
      </c>
      <c r="D28" s="102">
        <f>C28/C31</f>
        <v>0.22928591895255571</v>
      </c>
      <c r="E28" s="101">
        <f>E14*$AI$36/E$36</f>
        <v>564713.7734192037</v>
      </c>
      <c r="F28" s="102">
        <f>E28/E31</f>
        <v>0.29014838282534205</v>
      </c>
      <c r="G28" s="102">
        <f>(E28-C28)/C28</f>
        <v>-2.058020168570816E-2</v>
      </c>
      <c r="H28" s="101" t="s">
        <v>66</v>
      </c>
      <c r="I28" s="102" t="s">
        <v>60</v>
      </c>
      <c r="J28" s="102" t="s">
        <v>60</v>
      </c>
      <c r="K28" s="101"/>
      <c r="L28" s="102"/>
      <c r="M28" s="102"/>
      <c r="N28" s="101"/>
      <c r="O28" s="102"/>
      <c r="P28" s="102"/>
      <c r="Q28" s="101"/>
      <c r="R28" s="102"/>
      <c r="S28" s="102"/>
      <c r="T28" s="101"/>
      <c r="U28" s="102"/>
      <c r="V28" s="102"/>
      <c r="W28" s="101"/>
      <c r="X28" s="102"/>
      <c r="Y28" s="102"/>
      <c r="Z28" s="101"/>
      <c r="AA28" s="102"/>
      <c r="AB28" s="102"/>
      <c r="AC28" s="101"/>
      <c r="AD28" s="102"/>
      <c r="AE28" s="102"/>
      <c r="AF28" s="101"/>
      <c r="AG28" s="102"/>
      <c r="AH28" s="102"/>
      <c r="AI28" s="101"/>
      <c r="AJ28" s="102"/>
      <c r="AK28" s="102"/>
    </row>
    <row r="29" spans="1:37" x14ac:dyDescent="0.25">
      <c r="A29" s="22" t="s">
        <v>57</v>
      </c>
      <c r="B29" s="22"/>
      <c r="C29" s="103">
        <f>C15*$AI$36/C$36</f>
        <v>439027.03714799281</v>
      </c>
      <c r="D29" s="102">
        <f>C29/C31</f>
        <v>0.17458589336138883</v>
      </c>
      <c r="E29" s="103">
        <f>E15*$AI$36/E$36</f>
        <v>463950.10538641684</v>
      </c>
      <c r="F29" s="102">
        <f>E29/E31</f>
        <v>0.23837628746764716</v>
      </c>
      <c r="G29" s="102">
        <f>(E29-C29)/C29</f>
        <v>5.6768868724644483E-2</v>
      </c>
      <c r="H29" s="103" t="s">
        <v>66</v>
      </c>
      <c r="I29" s="102"/>
      <c r="J29" s="102"/>
      <c r="K29" s="103"/>
      <c r="L29" s="102"/>
      <c r="M29" s="102"/>
      <c r="N29" s="103"/>
      <c r="O29" s="102"/>
      <c r="P29" s="102"/>
      <c r="Q29" s="103"/>
      <c r="R29" s="102"/>
      <c r="S29" s="102"/>
      <c r="T29" s="103"/>
      <c r="U29" s="102"/>
      <c r="V29" s="102"/>
      <c r="W29" s="103"/>
      <c r="X29" s="102"/>
      <c r="Y29" s="102"/>
      <c r="Z29" s="103"/>
      <c r="AA29" s="102"/>
      <c r="AB29" s="102"/>
      <c r="AC29" s="103"/>
      <c r="AD29" s="102"/>
      <c r="AE29" s="102"/>
      <c r="AF29" s="103"/>
      <c r="AG29" s="102"/>
      <c r="AH29" s="102"/>
      <c r="AI29" s="103"/>
      <c r="AJ29" s="102"/>
      <c r="AK29" s="102"/>
    </row>
    <row r="30" spans="1:37" x14ac:dyDescent="0.25">
      <c r="A30" s="22" t="s">
        <v>58</v>
      </c>
      <c r="B30" s="22"/>
      <c r="C30" s="104">
        <f>C16*$AI$36/C$36</f>
        <v>1499069.5236668664</v>
      </c>
      <c r="D30" s="105">
        <f>C30/C31</f>
        <v>0.59612818768605536</v>
      </c>
      <c r="E30" s="104">
        <f>E16*$AI$36/E$36</f>
        <v>917629.14519906312</v>
      </c>
      <c r="F30" s="105">
        <f>E30/E31</f>
        <v>0.47147532970701067</v>
      </c>
      <c r="G30" s="102">
        <f>(E30-C30)/C30</f>
        <v>-0.38786752001037611</v>
      </c>
      <c r="H30" s="104"/>
      <c r="I30" s="105"/>
      <c r="J30" s="102"/>
      <c r="K30" s="104"/>
      <c r="L30" s="105"/>
      <c r="M30" s="102"/>
      <c r="N30" s="104"/>
      <c r="O30" s="105"/>
      <c r="P30" s="102"/>
      <c r="Q30" s="104"/>
      <c r="R30" s="105"/>
      <c r="S30" s="102"/>
      <c r="T30" s="104"/>
      <c r="U30" s="105"/>
      <c r="V30" s="102"/>
      <c r="W30" s="104"/>
      <c r="X30" s="105"/>
      <c r="Y30" s="102"/>
      <c r="Z30" s="104"/>
      <c r="AA30" s="105"/>
      <c r="AB30" s="102"/>
      <c r="AC30" s="104"/>
      <c r="AD30" s="105"/>
      <c r="AE30" s="102"/>
      <c r="AF30" s="104"/>
      <c r="AG30" s="105"/>
      <c r="AH30" s="102"/>
      <c r="AI30" s="104"/>
      <c r="AJ30" s="105"/>
      <c r="AK30" s="102"/>
    </row>
    <row r="31" spans="1:37" x14ac:dyDescent="0.25">
      <c r="A31" s="22" t="s">
        <v>59</v>
      </c>
      <c r="B31" s="22"/>
      <c r="C31" s="103">
        <f>SUM(C28:C30)</f>
        <v>2514676.4649490714</v>
      </c>
      <c r="D31" s="102">
        <f>C31/C31</f>
        <v>1</v>
      </c>
      <c r="E31" s="103">
        <f>SUM(E28:E30)</f>
        <v>1946293.0240046838</v>
      </c>
      <c r="F31" s="102">
        <f>E31/E31</f>
        <v>1</v>
      </c>
      <c r="G31" s="102">
        <f>(E31-C31)/C31</f>
        <v>-0.2260264685603994</v>
      </c>
      <c r="H31" s="103" t="s">
        <v>66</v>
      </c>
      <c r="I31" s="102"/>
      <c r="J31" s="102"/>
      <c r="K31" s="103"/>
      <c r="L31" s="102"/>
      <c r="M31" s="102"/>
      <c r="N31" s="103"/>
      <c r="O31" s="102"/>
      <c r="P31" s="102"/>
      <c r="Q31" s="103"/>
      <c r="R31" s="102"/>
      <c r="S31" s="102"/>
      <c r="T31" s="103"/>
      <c r="U31" s="102"/>
      <c r="V31" s="102"/>
      <c r="W31" s="103"/>
      <c r="X31" s="102"/>
      <c r="Y31" s="102"/>
      <c r="Z31" s="103"/>
      <c r="AA31" s="102"/>
      <c r="AB31" s="102"/>
      <c r="AC31" s="103"/>
      <c r="AD31" s="102"/>
      <c r="AE31" s="102"/>
      <c r="AF31" s="103"/>
      <c r="AG31" s="102"/>
      <c r="AH31" s="102"/>
      <c r="AI31" s="103"/>
      <c r="AJ31" s="102"/>
      <c r="AK31" s="102"/>
    </row>
    <row r="32" spans="1:37" x14ac:dyDescent="0.25">
      <c r="A32" s="22" t="s">
        <v>61</v>
      </c>
      <c r="B32" s="22"/>
      <c r="C32" s="22"/>
      <c r="D32" s="102">
        <f>C31/C34</f>
        <v>5.7029956353944262E-2</v>
      </c>
      <c r="E32" s="22"/>
      <c r="F32" s="102">
        <f>E31/E34</f>
        <v>4.2935631781597386E-2</v>
      </c>
      <c r="G32" s="100"/>
      <c r="H32" s="22"/>
      <c r="I32" s="102"/>
      <c r="J32" s="100"/>
      <c r="K32" s="22"/>
      <c r="L32" s="102"/>
      <c r="M32" s="100"/>
      <c r="N32" s="22"/>
      <c r="O32" s="102"/>
      <c r="P32" s="100"/>
      <c r="Q32" s="22"/>
      <c r="R32" s="102"/>
      <c r="S32" s="100"/>
      <c r="T32" s="22"/>
      <c r="U32" s="102"/>
      <c r="V32" s="100"/>
      <c r="W32" s="22"/>
      <c r="X32" s="102"/>
      <c r="Y32" s="100"/>
      <c r="Z32" s="22"/>
      <c r="AA32" s="102"/>
      <c r="AB32" s="100"/>
      <c r="AC32" s="22"/>
      <c r="AD32" s="102"/>
      <c r="AE32" s="100"/>
      <c r="AF32" s="22"/>
      <c r="AG32" s="102"/>
      <c r="AH32" s="100"/>
      <c r="AI32" s="22"/>
      <c r="AJ32" s="102"/>
      <c r="AK32" s="100"/>
    </row>
    <row r="33" spans="1:37" x14ac:dyDescent="0.25">
      <c r="A33" s="106" t="s">
        <v>62</v>
      </c>
      <c r="B33" s="22"/>
      <c r="C33" s="22"/>
      <c r="D33" s="22"/>
      <c r="E33" s="22"/>
      <c r="F33" s="100"/>
      <c r="G33" s="100"/>
      <c r="H33" s="22"/>
      <c r="I33" s="100"/>
      <c r="J33" s="100"/>
      <c r="K33" s="22"/>
      <c r="L33" s="100"/>
      <c r="M33" s="100"/>
      <c r="N33" s="22"/>
      <c r="O33" s="100"/>
      <c r="P33" s="100"/>
      <c r="Q33" s="22"/>
      <c r="R33" s="100"/>
      <c r="S33" s="100"/>
      <c r="T33" s="22"/>
      <c r="U33" s="100"/>
      <c r="V33" s="100"/>
      <c r="W33" s="22"/>
      <c r="X33" s="100"/>
      <c r="Y33" s="100"/>
      <c r="Z33" s="22"/>
      <c r="AA33" s="100"/>
      <c r="AB33" s="100"/>
      <c r="AC33" s="22"/>
      <c r="AD33" s="100"/>
      <c r="AE33" s="100"/>
      <c r="AF33" s="22"/>
      <c r="AG33" s="100"/>
      <c r="AH33" s="100"/>
      <c r="AI33" s="22"/>
      <c r="AJ33" s="100"/>
      <c r="AK33" s="100"/>
    </row>
    <row r="34" spans="1:37" x14ac:dyDescent="0.25">
      <c r="A34" s="22" t="s">
        <v>63</v>
      </c>
      <c r="B34" s="22"/>
      <c r="C34" s="101">
        <f>C20*$AI$36/C$36</f>
        <v>44093957.381665669</v>
      </c>
      <c r="D34" s="22"/>
      <c r="E34" s="101">
        <f>E20*$AI$36/E$36</f>
        <v>45330485.269320838</v>
      </c>
      <c r="F34" s="100"/>
      <c r="G34" s="102">
        <f>(E34-C34)/C34</f>
        <v>2.8043023604166651E-2</v>
      </c>
      <c r="H34" s="101" t="s">
        <v>66</v>
      </c>
      <c r="I34" s="100"/>
      <c r="J34" s="102" t="s">
        <v>60</v>
      </c>
      <c r="K34" s="101"/>
      <c r="L34" s="100"/>
      <c r="M34" s="102"/>
      <c r="N34" s="101"/>
      <c r="O34" s="100"/>
      <c r="P34" s="102"/>
      <c r="Q34" s="101"/>
      <c r="R34" s="100"/>
      <c r="S34" s="102"/>
      <c r="T34" s="101"/>
      <c r="U34" s="100"/>
      <c r="V34" s="102"/>
      <c r="W34" s="101"/>
      <c r="X34" s="100"/>
      <c r="Y34" s="102"/>
      <c r="Z34" s="101"/>
      <c r="AA34" s="100"/>
      <c r="AB34" s="102"/>
      <c r="AC34" s="101"/>
      <c r="AD34" s="100"/>
      <c r="AE34" s="102"/>
      <c r="AF34" s="101"/>
      <c r="AG34" s="100"/>
      <c r="AH34" s="102"/>
      <c r="AI34" s="101"/>
      <c r="AJ34" s="100"/>
      <c r="AK34" s="102"/>
    </row>
    <row r="35" spans="1:37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spans="1:37" x14ac:dyDescent="0.25">
      <c r="A36" s="22" t="s">
        <v>67</v>
      </c>
      <c r="B36" s="22"/>
      <c r="C36" s="107">
        <v>166.9</v>
      </c>
      <c r="D36" s="22"/>
      <c r="E36" s="107">
        <v>170.8</v>
      </c>
      <c r="F36" s="22"/>
      <c r="G36" s="22"/>
      <c r="H36" s="107">
        <v>173.6</v>
      </c>
      <c r="I36" s="107"/>
      <c r="J36" s="107"/>
      <c r="K36" s="107">
        <v>177</v>
      </c>
      <c r="L36" s="107"/>
      <c r="M36" s="107"/>
      <c r="N36" s="107">
        <v>182.5</v>
      </c>
      <c r="O36" s="107"/>
      <c r="P36" s="107"/>
      <c r="Q36" s="107">
        <v>187.1</v>
      </c>
      <c r="R36" s="107"/>
      <c r="S36" s="107"/>
      <c r="T36" s="107">
        <v>191.9</v>
      </c>
      <c r="U36" s="107"/>
      <c r="V36" s="107"/>
      <c r="W36" s="107">
        <v>197.8</v>
      </c>
      <c r="X36" s="107"/>
      <c r="Y36" s="107"/>
      <c r="Z36" s="107">
        <v>204.8</v>
      </c>
      <c r="AA36" s="107"/>
      <c r="AB36" s="107"/>
      <c r="AC36" s="107">
        <v>212.7</v>
      </c>
      <c r="AD36" s="107"/>
      <c r="AE36" s="107"/>
      <c r="AF36" s="107">
        <v>220.7</v>
      </c>
      <c r="AG36" s="107"/>
      <c r="AH36" s="107"/>
      <c r="AI36" s="107">
        <v>229.5</v>
      </c>
      <c r="AJ36" s="107"/>
      <c r="AK36" s="107"/>
    </row>
  </sheetData>
  <mergeCells count="8">
    <mergeCell ref="A9:J9"/>
    <mergeCell ref="A23:J23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ignoredErrors>
    <ignoredError sqref="D17:E17 D28:D31 E28:E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P52"/>
  <sheetViews>
    <sheetView zoomScale="75" zoomScaleNormal="75" workbookViewId="0">
      <pane xSplit="2" ySplit="6" topLeftCell="C7" activePane="bottomRight" state="frozen"/>
      <selection sqref="A1:IV65536"/>
      <selection pane="topRight" sqref="A1:IV65536"/>
      <selection pane="bottomLeft" sqref="A1:IV65536"/>
      <selection pane="bottomRight"/>
    </sheetView>
  </sheetViews>
  <sheetFormatPr defaultRowHeight="15" x14ac:dyDescent="0.25"/>
  <cols>
    <col min="2" max="3" width="9.28515625" bestFit="1" customWidth="1"/>
    <col min="4" max="4" width="10.42578125" bestFit="1" customWidth="1"/>
    <col min="5" max="5" width="11.42578125" bestFit="1" customWidth="1"/>
    <col min="6" max="6" width="10.85546875" bestFit="1" customWidth="1"/>
    <col min="7" max="7" width="9.140625" bestFit="1" customWidth="1"/>
    <col min="8" max="8" width="14.42578125" bestFit="1" customWidth="1"/>
    <col min="16" max="16" width="28.85546875" bestFit="1" customWidth="1"/>
  </cols>
  <sheetData>
    <row r="1" spans="2:16" ht="19.5" customHeight="1" thickBot="1" x14ac:dyDescent="0.3">
      <c r="B1" s="207" t="s">
        <v>23</v>
      </c>
      <c r="C1" s="208"/>
      <c r="D1" s="208"/>
      <c r="E1" s="208"/>
      <c r="F1" s="208"/>
      <c r="G1" s="208"/>
      <c r="H1" s="209"/>
      <c r="I1" s="179"/>
    </row>
    <row r="2" spans="2:16" ht="19.5" thickBot="1" x14ac:dyDescent="0.3">
      <c r="B2" s="25"/>
      <c r="C2" s="24"/>
      <c r="D2" s="24"/>
      <c r="E2" s="24"/>
      <c r="F2" s="24"/>
      <c r="G2" s="24"/>
      <c r="H2" s="26" t="s">
        <v>24</v>
      </c>
      <c r="I2" s="179"/>
    </row>
    <row r="3" spans="2:16" ht="16.5" thickBot="1" x14ac:dyDescent="0.3">
      <c r="B3" s="27"/>
      <c r="C3" s="28"/>
      <c r="D3" s="29"/>
      <c r="E3" s="30" t="s">
        <v>25</v>
      </c>
      <c r="F3" s="31" t="s">
        <v>26</v>
      </c>
      <c r="G3" s="31" t="s">
        <v>27</v>
      </c>
      <c r="H3" s="32">
        <f ca="1">SQRT(H5)</f>
        <v>459.50203387737031</v>
      </c>
      <c r="I3" s="180"/>
    </row>
    <row r="4" spans="2:16" ht="16.5" thickBot="1" x14ac:dyDescent="0.3">
      <c r="B4" s="33"/>
      <c r="C4" s="34" t="s">
        <v>28</v>
      </c>
      <c r="E4" s="35">
        <f ca="1">AVERAGE(E7:E34)</f>
        <v>1.7054074803231905</v>
      </c>
      <c r="F4" s="36">
        <f ca="1">INDIRECT(P5)</f>
        <v>0.9</v>
      </c>
      <c r="G4" s="36">
        <f ca="1">INDIRECT(P6)</f>
        <v>5.0000000000000001E-3</v>
      </c>
      <c r="H4" s="37" t="s">
        <v>29</v>
      </c>
      <c r="I4" s="179"/>
    </row>
    <row r="5" spans="2:16" ht="16.5" thickBot="1" x14ac:dyDescent="0.3">
      <c r="B5" s="38" t="s">
        <v>30</v>
      </c>
      <c r="C5" s="37" t="s">
        <v>31</v>
      </c>
      <c r="D5" s="26" t="s">
        <v>32</v>
      </c>
      <c r="E5" s="26" t="s">
        <v>33</v>
      </c>
      <c r="F5" s="1" t="s">
        <v>34</v>
      </c>
      <c r="G5" s="2" t="s">
        <v>35</v>
      </c>
      <c r="H5" s="39">
        <f ca="1">AVERAGE(H7:H34)</f>
        <v>211142.11913743996</v>
      </c>
      <c r="I5" s="181"/>
      <c r="J5" s="153"/>
      <c r="K5" s="153"/>
      <c r="P5" s="184" t="str">
        <f ca="1">CELL("address",'Tbl 4.3'!N26)</f>
        <v>'[PAD505.Budget Tools Chapter 04 Text Examples and Exercises.xlsx]Tbl 4.3'!$N$26</v>
      </c>
    </row>
    <row r="6" spans="2:16" ht="16.5" thickBot="1" x14ac:dyDescent="0.3">
      <c r="B6" s="40" t="s">
        <v>36</v>
      </c>
      <c r="C6" s="41"/>
      <c r="D6" s="41"/>
      <c r="E6" s="41"/>
      <c r="F6" s="42">
        <f>AVERAGE(C7:C9)-G6*((COUNT(C7:C9)+1)/2)</f>
        <v>1855.0762555918709</v>
      </c>
      <c r="G6" s="43">
        <f>(AVERAGE(C10:C12)-AVERAGE(C7:C9))/COUNT(C7:C9)</f>
        <v>242.282847529827</v>
      </c>
      <c r="H6" s="26" t="s">
        <v>37</v>
      </c>
      <c r="J6" s="153"/>
      <c r="L6" s="70"/>
      <c r="M6" s="71">
        <f ca="1">AVERAGE(M7:M34)</f>
        <v>5.0089028110648581E-2</v>
      </c>
      <c r="P6" s="186" t="str">
        <f ca="1">CELL("address",'Tbl 4.3'!O26)</f>
        <v>'[PAD505.Budget Tools Chapter 04 Text Examples and Exercises.xlsx]Tbl 4.3'!$O$26</v>
      </c>
    </row>
    <row r="7" spans="2:16" ht="15.75" x14ac:dyDescent="0.25">
      <c r="B7" s="44">
        <v>1980</v>
      </c>
      <c r="C7" s="45">
        <v>2210.0401142314217</v>
      </c>
      <c r="D7" s="46">
        <f>F6+G6</f>
        <v>2097.3591031216979</v>
      </c>
      <c r="E7" s="46">
        <f>C7-D7</f>
        <v>112.68101110972384</v>
      </c>
      <c r="F7" s="47">
        <f ca="1">D7+F$4*E7</f>
        <v>2198.7720131204492</v>
      </c>
      <c r="G7" s="48">
        <f ca="1">G6+E7*G$4</f>
        <v>242.84625258537562</v>
      </c>
      <c r="H7" s="49">
        <f>E7^2</f>
        <v>12697.010264709708</v>
      </c>
      <c r="L7" s="72">
        <f t="shared" ref="L7:L34" si="0">E7/C7</f>
        <v>5.0985957396936454E-2</v>
      </c>
      <c r="M7" s="73">
        <f t="shared" ref="M7:M28" si="1">ABS(E7/C7)</f>
        <v>5.0985957396936454E-2</v>
      </c>
    </row>
    <row r="8" spans="2:16" ht="15.75" x14ac:dyDescent="0.25">
      <c r="B8" s="50">
        <v>1981</v>
      </c>
      <c r="C8" s="51">
        <v>2320.5853488519956</v>
      </c>
      <c r="D8" s="52">
        <f t="shared" ref="D8:D39" ca="1" si="2">F7+G7</f>
        <v>2441.6182657058248</v>
      </c>
      <c r="E8" s="52">
        <f t="shared" ref="E8:E34" ca="1" si="3">C8-D8</f>
        <v>-121.03291685382919</v>
      </c>
      <c r="F8" s="53">
        <f t="shared" ref="F8:F39" ca="1" si="4">D8+F$4*E8</f>
        <v>2332.6886405373784</v>
      </c>
      <c r="G8" s="54">
        <f t="shared" ref="G8:G39" ca="1" si="5">G7+E8*G$4</f>
        <v>242.24108800110648</v>
      </c>
      <c r="H8" s="55">
        <f t="shared" ref="H8:H34" ca="1" si="6">E8^2</f>
        <v>14648.966962145931</v>
      </c>
      <c r="L8" s="72">
        <f t="shared" ca="1" si="0"/>
        <v>-5.2156201414313305E-2</v>
      </c>
      <c r="M8" s="73">
        <f t="shared" ca="1" si="1"/>
        <v>5.2156201414313305E-2</v>
      </c>
    </row>
    <row r="9" spans="2:16" ht="15.75" x14ac:dyDescent="0.25">
      <c r="B9" s="50">
        <v>1982</v>
      </c>
      <c r="C9" s="51">
        <v>2488.3003888711573</v>
      </c>
      <c r="D9" s="52">
        <f t="shared" ca="1" si="2"/>
        <v>2574.9297285384851</v>
      </c>
      <c r="E9" s="52">
        <f t="shared" ca="1" si="3"/>
        <v>-86.629339667327713</v>
      </c>
      <c r="F9" s="53">
        <f t="shared" ca="1" si="4"/>
        <v>2496.9633228378902</v>
      </c>
      <c r="G9" s="54">
        <f t="shared" ca="1" si="5"/>
        <v>241.80794130276985</v>
      </c>
      <c r="H9" s="55">
        <f t="shared" ca="1" si="6"/>
        <v>7504.642491197239</v>
      </c>
      <c r="L9" s="72">
        <f t="shared" ca="1" si="0"/>
        <v>-3.4814663074753602E-2</v>
      </c>
      <c r="M9" s="73">
        <f t="shared" ca="1" si="1"/>
        <v>3.4814663074753602E-2</v>
      </c>
    </row>
    <row r="10" spans="2:16" ht="15.75" x14ac:dyDescent="0.25">
      <c r="B10" s="50">
        <v>1983</v>
      </c>
      <c r="C10" s="51">
        <v>2767.6827557708266</v>
      </c>
      <c r="D10" s="52">
        <f t="shared" ca="1" si="2"/>
        <v>2738.7712641406602</v>
      </c>
      <c r="E10" s="52">
        <f t="shared" ca="1" si="3"/>
        <v>28.911491630166438</v>
      </c>
      <c r="F10" s="53">
        <f t="shared" ca="1" si="4"/>
        <v>2764.7916066078101</v>
      </c>
      <c r="G10" s="54">
        <f t="shared" ca="1" si="5"/>
        <v>241.95249876092069</v>
      </c>
      <c r="H10" s="55">
        <f t="shared" ca="1" si="6"/>
        <v>835.87434828118398</v>
      </c>
      <c r="L10" s="72">
        <f t="shared" ca="1" si="0"/>
        <v>1.0446100287283218E-2</v>
      </c>
      <c r="M10" s="73">
        <f t="shared" ca="1" si="1"/>
        <v>1.0446100287283218E-2</v>
      </c>
    </row>
    <row r="11" spans="2:16" ht="15.75" x14ac:dyDescent="0.25">
      <c r="B11" s="50">
        <v>1984</v>
      </c>
      <c r="C11" s="51">
        <v>3082.9489746670729</v>
      </c>
      <c r="D11" s="52">
        <f t="shared" ca="1" si="2"/>
        <v>3006.7441053687307</v>
      </c>
      <c r="E11" s="52">
        <f t="shared" ca="1" si="3"/>
        <v>76.204869298342146</v>
      </c>
      <c r="F11" s="53">
        <f t="shared" ca="1" si="4"/>
        <v>3075.3284877372389</v>
      </c>
      <c r="G11" s="54">
        <f t="shared" ca="1" si="5"/>
        <v>242.33352310741239</v>
      </c>
      <c r="H11" s="55">
        <f t="shared" ca="1" si="6"/>
        <v>5807.1821047774092</v>
      </c>
      <c r="J11" s="128"/>
      <c r="L11" s="72">
        <f t="shared" ca="1" si="0"/>
        <v>2.4718174035485454E-2</v>
      </c>
      <c r="M11" s="73">
        <f t="shared" ca="1" si="1"/>
        <v>2.4718174035485454E-2</v>
      </c>
    </row>
    <row r="12" spans="2:16" ht="15.75" x14ac:dyDescent="0.25">
      <c r="B12" s="50">
        <v>1985</v>
      </c>
      <c r="C12" s="51">
        <v>3348.8397492851182</v>
      </c>
      <c r="D12" s="52">
        <f t="shared" ca="1" si="2"/>
        <v>3317.6620108446514</v>
      </c>
      <c r="E12" s="52">
        <f t="shared" ca="1" si="3"/>
        <v>31.177738440466783</v>
      </c>
      <c r="F12" s="53">
        <f t="shared" ca="1" si="4"/>
        <v>3345.7219754410717</v>
      </c>
      <c r="G12" s="54">
        <f t="shared" ca="1" si="5"/>
        <v>242.48941179961471</v>
      </c>
      <c r="H12" s="55">
        <f t="shared" ca="1" si="6"/>
        <v>972.05137426216015</v>
      </c>
      <c r="J12" s="128"/>
      <c r="L12" s="72">
        <f t="shared" ca="1" si="0"/>
        <v>9.3100120563016919E-3</v>
      </c>
      <c r="M12" s="73">
        <f t="shared" ca="1" si="1"/>
        <v>9.3100120563016919E-3</v>
      </c>
    </row>
    <row r="13" spans="2:16" ht="15.75" x14ac:dyDescent="0.25">
      <c r="B13" s="50">
        <v>1986</v>
      </c>
      <c r="C13" s="51">
        <v>3430.8469746135684</v>
      </c>
      <c r="D13" s="52">
        <f t="shared" ca="1" si="2"/>
        <v>3588.2113872406862</v>
      </c>
      <c r="E13" s="52">
        <f t="shared" ca="1" si="3"/>
        <v>-157.36441262711787</v>
      </c>
      <c r="F13" s="53">
        <f t="shared" ca="1" si="4"/>
        <v>3446.58341587628</v>
      </c>
      <c r="G13" s="54">
        <f t="shared" ca="1" si="5"/>
        <v>241.70258973647913</v>
      </c>
      <c r="H13" s="55">
        <f t="shared" ca="1" si="6"/>
        <v>24763.558361477815</v>
      </c>
      <c r="J13" s="128"/>
      <c r="L13" s="72">
        <f t="shared" ca="1" si="0"/>
        <v>-4.586751137300215E-2</v>
      </c>
      <c r="M13" s="73">
        <f t="shared" ca="1" si="1"/>
        <v>4.586751137300215E-2</v>
      </c>
    </row>
    <row r="14" spans="2:16" ht="15.75" x14ac:dyDescent="0.25">
      <c r="B14" s="50">
        <v>1987</v>
      </c>
      <c r="C14" s="51">
        <v>3943.7081188110842</v>
      </c>
      <c r="D14" s="52">
        <f t="shared" ca="1" si="2"/>
        <v>3688.2860056127593</v>
      </c>
      <c r="E14" s="52">
        <f t="shared" ca="1" si="3"/>
        <v>255.42211319832495</v>
      </c>
      <c r="F14" s="53">
        <f t="shared" ca="1" si="4"/>
        <v>3918.1659074912518</v>
      </c>
      <c r="G14" s="54">
        <f t="shared" ca="1" si="5"/>
        <v>242.97970030247075</v>
      </c>
      <c r="H14" s="55">
        <f t="shared" ca="1" si="6"/>
        <v>65240.455910697921</v>
      </c>
      <c r="J14" s="128"/>
      <c r="L14" s="72">
        <f t="shared" ca="1" si="0"/>
        <v>6.4766992257867056E-2</v>
      </c>
      <c r="M14" s="73">
        <f t="shared" ca="1" si="1"/>
        <v>6.4766992257867056E-2</v>
      </c>
    </row>
    <row r="15" spans="2:16" ht="15.75" x14ac:dyDescent="0.25">
      <c r="B15" s="50">
        <v>1988</v>
      </c>
      <c r="C15" s="51">
        <v>3656.2588299140139</v>
      </c>
      <c r="D15" s="52">
        <f t="shared" ca="1" si="2"/>
        <v>4161.1456077937228</v>
      </c>
      <c r="E15" s="52">
        <f t="shared" ca="1" si="3"/>
        <v>-504.88677787970892</v>
      </c>
      <c r="F15" s="53">
        <f t="shared" ca="1" si="4"/>
        <v>3706.7475077019849</v>
      </c>
      <c r="G15" s="54">
        <f t="shared" ca="1" si="5"/>
        <v>240.4552664130722</v>
      </c>
      <c r="H15" s="55">
        <f t="shared" ca="1" si="6"/>
        <v>254910.65847775454</v>
      </c>
      <c r="J15" s="128"/>
      <c r="L15" s="72">
        <f t="shared" ca="1" si="0"/>
        <v>-0.13808835789986526</v>
      </c>
      <c r="M15" s="73">
        <f t="shared" ca="1" si="1"/>
        <v>0.13808835789986526</v>
      </c>
    </row>
    <row r="16" spans="2:16" ht="15.75" x14ac:dyDescent="0.25">
      <c r="B16" s="50">
        <v>1989</v>
      </c>
      <c r="C16" s="51">
        <v>4083.9282197049829</v>
      </c>
      <c r="D16" s="52">
        <f t="shared" ca="1" si="2"/>
        <v>3947.2027741150569</v>
      </c>
      <c r="E16" s="52">
        <f t="shared" ca="1" si="3"/>
        <v>136.72544558992604</v>
      </c>
      <c r="F16" s="53">
        <f t="shared" ca="1" si="4"/>
        <v>4070.2556751459902</v>
      </c>
      <c r="G16" s="54">
        <f t="shared" ca="1" si="5"/>
        <v>241.13889364102184</v>
      </c>
      <c r="H16" s="55">
        <f t="shared" ca="1" si="6"/>
        <v>18693.847471763827</v>
      </c>
      <c r="J16" s="128"/>
      <c r="L16" s="72">
        <f t="shared" ca="1" si="0"/>
        <v>3.3478905170327131E-2</v>
      </c>
      <c r="M16" s="73">
        <f t="shared" ca="1" si="1"/>
        <v>3.3478905170327131E-2</v>
      </c>
    </row>
    <row r="17" spans="2:13" ht="15.75" x14ac:dyDescent="0.25">
      <c r="B17" s="50">
        <v>1990</v>
      </c>
      <c r="C17" s="51">
        <v>4021.001713465726</v>
      </c>
      <c r="D17" s="52">
        <f t="shared" ca="1" si="2"/>
        <v>4311.3945687870118</v>
      </c>
      <c r="E17" s="52">
        <f t="shared" ca="1" si="3"/>
        <v>-290.39285532128588</v>
      </c>
      <c r="F17" s="53">
        <f t="shared" ca="1" si="4"/>
        <v>4050.0409989978543</v>
      </c>
      <c r="G17" s="54">
        <f t="shared" ca="1" si="5"/>
        <v>239.68692936441542</v>
      </c>
      <c r="H17" s="55">
        <f t="shared" ca="1" si="6"/>
        <v>84328.010421649276</v>
      </c>
      <c r="J17" s="128"/>
      <c r="L17" s="72">
        <f t="shared" ca="1" si="0"/>
        <v>-7.2219032971014202E-2</v>
      </c>
      <c r="M17" s="73">
        <f t="shared" ca="1" si="1"/>
        <v>7.2219032971014202E-2</v>
      </c>
    </row>
    <row r="18" spans="2:13" ht="15.75" x14ac:dyDescent="0.25">
      <c r="B18" s="50">
        <v>1991</v>
      </c>
      <c r="C18" s="51">
        <v>4254.8901907714198</v>
      </c>
      <c r="D18" s="52">
        <f t="shared" ca="1" si="2"/>
        <v>4289.7279283622702</v>
      </c>
      <c r="E18" s="52">
        <f t="shared" ca="1" si="3"/>
        <v>-34.837737590850338</v>
      </c>
      <c r="F18" s="53">
        <f t="shared" ca="1" si="4"/>
        <v>4258.373964530505</v>
      </c>
      <c r="G18" s="54">
        <f t="shared" ca="1" si="5"/>
        <v>239.51274067646116</v>
      </c>
      <c r="H18" s="55">
        <f t="shared" ca="1" si="6"/>
        <v>1213.6679604489468</v>
      </c>
      <c r="J18" s="128"/>
      <c r="L18" s="72">
        <f t="shared" ca="1" si="0"/>
        <v>-8.1876936956942221E-3</v>
      </c>
      <c r="M18" s="73">
        <f t="shared" ca="1" si="1"/>
        <v>8.1876936956942221E-3</v>
      </c>
    </row>
    <row r="19" spans="2:13" ht="15.75" x14ac:dyDescent="0.25">
      <c r="B19" s="50">
        <v>1992</v>
      </c>
      <c r="C19" s="51">
        <v>4772.4536102034272</v>
      </c>
      <c r="D19" s="52">
        <f t="shared" ca="1" si="2"/>
        <v>4497.8867052069663</v>
      </c>
      <c r="E19" s="52">
        <f t="shared" ca="1" si="3"/>
        <v>274.56690499646083</v>
      </c>
      <c r="F19" s="53">
        <f t="shared" ca="1" si="4"/>
        <v>4744.9969197037808</v>
      </c>
      <c r="G19" s="54">
        <f t="shared" ca="1" si="5"/>
        <v>240.88557520144346</v>
      </c>
      <c r="H19" s="55">
        <f t="shared" ca="1" si="6"/>
        <v>75386.985319335552</v>
      </c>
      <c r="J19" s="128"/>
      <c r="L19" s="72">
        <f t="shared" ca="1" si="0"/>
        <v>5.7531602697916503E-2</v>
      </c>
      <c r="M19" s="73">
        <f t="shared" ca="1" si="1"/>
        <v>5.7531602697916503E-2</v>
      </c>
    </row>
    <row r="20" spans="2:13" ht="15.75" x14ac:dyDescent="0.25">
      <c r="B20" s="50">
        <v>1993</v>
      </c>
      <c r="C20" s="51">
        <v>4979.2762534247549</v>
      </c>
      <c r="D20" s="52">
        <f t="shared" ca="1" si="2"/>
        <v>4985.8824949052241</v>
      </c>
      <c r="E20" s="52">
        <f t="shared" ca="1" si="3"/>
        <v>-6.6062414804691798</v>
      </c>
      <c r="F20" s="53">
        <f t="shared" ca="1" si="4"/>
        <v>4979.9368775728017</v>
      </c>
      <c r="G20" s="54">
        <f t="shared" ca="1" si="5"/>
        <v>240.8525439940411</v>
      </c>
      <c r="H20" s="55">
        <f t="shared" ca="1" si="6"/>
        <v>43.642426498271618</v>
      </c>
      <c r="J20" s="128"/>
      <c r="L20" s="72">
        <f t="shared" ca="1" si="0"/>
        <v>-1.3267473311860123E-3</v>
      </c>
      <c r="M20" s="73">
        <f t="shared" ca="1" si="1"/>
        <v>1.3267473311860123E-3</v>
      </c>
    </row>
    <row r="21" spans="2:13" ht="15.75" x14ac:dyDescent="0.25">
      <c r="B21" s="50">
        <v>1994</v>
      </c>
      <c r="C21" s="51">
        <v>4968.9274293594626</v>
      </c>
      <c r="D21" s="52">
        <f t="shared" ca="1" si="2"/>
        <v>5220.789421566843</v>
      </c>
      <c r="E21" s="52">
        <f t="shared" ca="1" si="3"/>
        <v>-251.86199220738035</v>
      </c>
      <c r="F21" s="53">
        <f t="shared" ca="1" si="4"/>
        <v>4994.1136285802004</v>
      </c>
      <c r="G21" s="54">
        <f t="shared" ca="1" si="5"/>
        <v>239.59323403300419</v>
      </c>
      <c r="H21" s="55">
        <f t="shared" ca="1" si="6"/>
        <v>63434.463118670523</v>
      </c>
      <c r="J21" s="128"/>
      <c r="L21" s="72">
        <f t="shared" ca="1" si="0"/>
        <v>-5.0687395979910198E-2</v>
      </c>
      <c r="M21" s="73">
        <f t="shared" ca="1" si="1"/>
        <v>5.0687395979910198E-2</v>
      </c>
    </row>
    <row r="22" spans="2:13" ht="15.75" x14ac:dyDescent="0.25">
      <c r="B22" s="50">
        <v>1995</v>
      </c>
      <c r="C22" s="51">
        <v>4894.3448620631007</v>
      </c>
      <c r="D22" s="52">
        <f t="shared" ca="1" si="2"/>
        <v>5233.706862613205</v>
      </c>
      <c r="E22" s="52">
        <f t="shared" ca="1" si="3"/>
        <v>-339.36200055010431</v>
      </c>
      <c r="F22" s="53">
        <f t="shared" ca="1" si="4"/>
        <v>4928.2810621181106</v>
      </c>
      <c r="G22" s="54">
        <f t="shared" ca="1" si="5"/>
        <v>237.89642403025368</v>
      </c>
      <c r="H22" s="55">
        <f t="shared" ca="1" si="6"/>
        <v>115166.56741736901</v>
      </c>
      <c r="J22" s="128"/>
      <c r="L22" s="72">
        <f t="shared" ca="1" si="0"/>
        <v>-6.9337574305512656E-2</v>
      </c>
      <c r="M22" s="73">
        <f t="shared" ca="1" si="1"/>
        <v>6.9337574305512656E-2</v>
      </c>
    </row>
    <row r="23" spans="2:13" ht="15.75" x14ac:dyDescent="0.25">
      <c r="B23" s="50">
        <v>1996</v>
      </c>
      <c r="C23" s="51">
        <v>5173.7652173680472</v>
      </c>
      <c r="D23" s="52">
        <f t="shared" ca="1" si="2"/>
        <v>5166.1774861483646</v>
      </c>
      <c r="E23" s="52">
        <f t="shared" ca="1" si="3"/>
        <v>7.5877312196826097</v>
      </c>
      <c r="F23" s="53">
        <f t="shared" ca="1" si="4"/>
        <v>5173.0064442460789</v>
      </c>
      <c r="G23" s="54">
        <f t="shared" ca="1" si="5"/>
        <v>237.9343626863521</v>
      </c>
      <c r="H23" s="55">
        <f t="shared" ca="1" si="6"/>
        <v>57.573665062146141</v>
      </c>
      <c r="J23" s="128"/>
      <c r="L23" s="72">
        <f t="shared" ca="1" si="0"/>
        <v>1.4665781883976897E-3</v>
      </c>
      <c r="M23" s="73">
        <f t="shared" ca="1" si="1"/>
        <v>1.4665781883976897E-3</v>
      </c>
    </row>
    <row r="24" spans="2:13" ht="15.75" x14ac:dyDescent="0.25">
      <c r="B24" s="50">
        <v>1997</v>
      </c>
      <c r="C24" s="51">
        <v>5648.2332614708403</v>
      </c>
      <c r="D24" s="52">
        <f t="shared" ca="1" si="2"/>
        <v>5410.9408069324309</v>
      </c>
      <c r="E24" s="52">
        <f t="shared" ca="1" si="3"/>
        <v>237.2924545384094</v>
      </c>
      <c r="F24" s="53">
        <f t="shared" ca="1" si="4"/>
        <v>5624.5040160169992</v>
      </c>
      <c r="G24" s="54">
        <f t="shared" ca="1" si="5"/>
        <v>239.12082495904414</v>
      </c>
      <c r="H24" s="55">
        <f t="shared" ca="1" si="6"/>
        <v>56307.708980863092</v>
      </c>
      <c r="J24" s="128"/>
      <c r="L24" s="72">
        <f t="shared" ca="1" si="0"/>
        <v>4.2011801487925229E-2</v>
      </c>
      <c r="M24" s="73">
        <f t="shared" ca="1" si="1"/>
        <v>4.2011801487925229E-2</v>
      </c>
    </row>
    <row r="25" spans="2:13" ht="15.75" x14ac:dyDescent="0.25">
      <c r="B25" s="50">
        <v>1998</v>
      </c>
      <c r="C25" s="51">
        <v>6547.2667608490465</v>
      </c>
      <c r="D25" s="52">
        <f t="shared" ca="1" si="2"/>
        <v>5863.6248409760437</v>
      </c>
      <c r="E25" s="52">
        <f t="shared" ca="1" si="3"/>
        <v>683.64191987300273</v>
      </c>
      <c r="F25" s="53">
        <f t="shared" ca="1" si="4"/>
        <v>6478.9025688617457</v>
      </c>
      <c r="G25" s="54">
        <f t="shared" ca="1" si="5"/>
        <v>242.53903455840916</v>
      </c>
      <c r="H25" s="55">
        <f t="shared" ca="1" si="6"/>
        <v>467366.27460764511</v>
      </c>
      <c r="J25" s="128"/>
      <c r="L25" s="72">
        <f t="shared" ca="1" si="0"/>
        <v>0.10441638394222819</v>
      </c>
      <c r="M25" s="73">
        <f t="shared" ca="1" si="1"/>
        <v>0.10441638394222819</v>
      </c>
    </row>
    <row r="26" spans="2:13" ht="15.75" x14ac:dyDescent="0.25">
      <c r="B26" s="50">
        <v>1999</v>
      </c>
      <c r="C26" s="51">
        <v>6871.8291108284693</v>
      </c>
      <c r="D26" s="52">
        <f t="shared" ca="1" si="2"/>
        <v>6721.4416034201549</v>
      </c>
      <c r="E26" s="52">
        <f t="shared" ca="1" si="3"/>
        <v>150.38750740831438</v>
      </c>
      <c r="F26" s="53">
        <f t="shared" ca="1" si="4"/>
        <v>6856.790360087638</v>
      </c>
      <c r="G26" s="54">
        <f t="shared" ca="1" si="5"/>
        <v>243.29097209545074</v>
      </c>
      <c r="H26" s="55">
        <f t="shared" ca="1" si="6"/>
        <v>22616.402384485813</v>
      </c>
      <c r="J26" s="128"/>
      <c r="L26" s="72">
        <f t="shared" ca="1" si="0"/>
        <v>2.1884640171179057E-2</v>
      </c>
      <c r="M26" s="73">
        <f t="shared" ca="1" si="1"/>
        <v>2.1884640171179057E-2</v>
      </c>
    </row>
    <row r="27" spans="2:13" ht="15.75" x14ac:dyDescent="0.25">
      <c r="B27" s="50">
        <v>2000</v>
      </c>
      <c r="C27" s="51">
        <v>6749.2419247084727</v>
      </c>
      <c r="D27" s="52">
        <f t="shared" ca="1" si="2"/>
        <v>7100.0813321830883</v>
      </c>
      <c r="E27" s="52">
        <f t="shared" ca="1" si="3"/>
        <v>-350.83940747461565</v>
      </c>
      <c r="F27" s="53">
        <f t="shared" ca="1" si="4"/>
        <v>6784.325865455934</v>
      </c>
      <c r="G27" s="54">
        <f t="shared" ca="1" si="5"/>
        <v>241.53677505807767</v>
      </c>
      <c r="H27" s="55">
        <f t="shared" ca="1" si="6"/>
        <v>123088.2898371394</v>
      </c>
      <c r="J27" s="128"/>
      <c r="L27" s="72">
        <f t="shared" ca="1" si="0"/>
        <v>-5.1982046485875497E-2</v>
      </c>
      <c r="M27" s="73">
        <f t="shared" ca="1" si="1"/>
        <v>5.1982046485875497E-2</v>
      </c>
    </row>
    <row r="28" spans="2:13" ht="15.75" x14ac:dyDescent="0.25">
      <c r="B28" s="50">
        <v>2001</v>
      </c>
      <c r="C28" s="51">
        <v>7208.9712686223384</v>
      </c>
      <c r="D28" s="52">
        <f t="shared" ca="1" si="2"/>
        <v>7025.8626405140121</v>
      </c>
      <c r="E28" s="52">
        <f t="shared" ca="1" si="3"/>
        <v>183.10862810832623</v>
      </c>
      <c r="F28" s="53">
        <f t="shared" ca="1" si="4"/>
        <v>7190.6604058115054</v>
      </c>
      <c r="G28" s="54">
        <f t="shared" ca="1" si="5"/>
        <v>242.45231819861931</v>
      </c>
      <c r="H28" s="55">
        <f t="shared" ca="1" si="6"/>
        <v>33528.76968771332</v>
      </c>
      <c r="L28" s="72">
        <f t="shared" ca="1" si="0"/>
        <v>2.5400105130855791E-2</v>
      </c>
      <c r="M28" s="73">
        <f t="shared" ca="1" si="1"/>
        <v>2.5400105130855791E-2</v>
      </c>
    </row>
    <row r="29" spans="2:13" ht="15.75" x14ac:dyDescent="0.25">
      <c r="B29" s="50">
        <v>2002</v>
      </c>
      <c r="C29" s="51">
        <v>5762.5986199545323</v>
      </c>
      <c r="D29" s="52">
        <f t="shared" ca="1" si="2"/>
        <v>7433.112724010125</v>
      </c>
      <c r="E29" s="52">
        <f t="shared" ca="1" si="3"/>
        <v>-1670.5141040555927</v>
      </c>
      <c r="F29" s="53">
        <f t="shared" ca="1" si="4"/>
        <v>5929.6500303600915</v>
      </c>
      <c r="G29" s="54">
        <f t="shared" ca="1" si="5"/>
        <v>234.09974767834134</v>
      </c>
      <c r="H29" s="55">
        <f t="shared" ca="1" si="6"/>
        <v>2790617.3718486596</v>
      </c>
      <c r="L29" s="72">
        <f t="shared" ca="1" si="0"/>
        <v>-0.28988902650116788</v>
      </c>
      <c r="M29" s="73"/>
    </row>
    <row r="30" spans="2:13" ht="15.75" x14ac:dyDescent="0.25">
      <c r="B30" s="50">
        <v>2003</v>
      </c>
      <c r="C30" s="51">
        <v>5661.3677739321747</v>
      </c>
      <c r="D30" s="52">
        <f t="shared" ca="1" si="2"/>
        <v>6163.7497780384329</v>
      </c>
      <c r="E30" s="52">
        <f t="shared" ca="1" si="3"/>
        <v>-502.38200410625814</v>
      </c>
      <c r="F30" s="53">
        <f t="shared" ca="1" si="4"/>
        <v>5711.6059743428004</v>
      </c>
      <c r="G30" s="54">
        <f t="shared" ca="1" si="5"/>
        <v>231.58783765781004</v>
      </c>
      <c r="H30" s="55">
        <f t="shared" ca="1" si="6"/>
        <v>252387.67804982036</v>
      </c>
      <c r="L30" s="72">
        <f t="shared" ca="1" si="0"/>
        <v>-8.873862715993848E-2</v>
      </c>
      <c r="M30" s="73">
        <f ca="1">ABS(E30/C30)</f>
        <v>8.873862715993848E-2</v>
      </c>
    </row>
    <row r="31" spans="2:13" ht="15.75" x14ac:dyDescent="0.25">
      <c r="B31" s="50">
        <v>2004</v>
      </c>
      <c r="C31" s="51">
        <v>6653.3524260703689</v>
      </c>
      <c r="D31" s="52">
        <f t="shared" ca="1" si="2"/>
        <v>5943.1938120006107</v>
      </c>
      <c r="E31" s="52">
        <f t="shared" ca="1" si="3"/>
        <v>710.15861406975819</v>
      </c>
      <c r="F31" s="53">
        <f t="shared" ca="1" si="4"/>
        <v>6582.3365646633929</v>
      </c>
      <c r="G31" s="54">
        <f t="shared" ca="1" si="5"/>
        <v>235.13863072815883</v>
      </c>
      <c r="H31" s="55">
        <f t="shared" ca="1" si="6"/>
        <v>504325.25713747973</v>
      </c>
      <c r="L31" s="72">
        <f t="shared" ca="1" si="0"/>
        <v>0.10673696034604845</v>
      </c>
      <c r="M31" s="73">
        <f ca="1">ABS(E31/C31)</f>
        <v>0.10673696034604845</v>
      </c>
    </row>
    <row r="32" spans="2:13" ht="15.75" x14ac:dyDescent="0.25">
      <c r="B32" s="50">
        <v>2005</v>
      </c>
      <c r="C32" s="51">
        <v>7635.3116732549115</v>
      </c>
      <c r="D32" s="52">
        <f t="shared" ca="1" si="2"/>
        <v>6817.475195391552</v>
      </c>
      <c r="E32" s="52">
        <f t="shared" ca="1" si="3"/>
        <v>817.83647786335951</v>
      </c>
      <c r="F32" s="53">
        <f t="shared" ca="1" si="4"/>
        <v>7553.5280254685758</v>
      </c>
      <c r="G32" s="54">
        <f t="shared" ca="1" si="5"/>
        <v>239.22781311747562</v>
      </c>
      <c r="H32" s="55">
        <f t="shared" ca="1" si="6"/>
        <v>668856.50452394527</v>
      </c>
      <c r="L32" s="72">
        <f t="shared" ca="1" si="0"/>
        <v>0.1071123894952566</v>
      </c>
      <c r="M32" s="73">
        <f ca="1">ABS(E32/C32)</f>
        <v>0.1071123894952566</v>
      </c>
    </row>
    <row r="33" spans="2:13" ht="15.75" x14ac:dyDescent="0.25">
      <c r="B33" s="50">
        <v>2006</v>
      </c>
      <c r="C33" s="51">
        <v>8245.0143504055541</v>
      </c>
      <c r="D33" s="52">
        <f t="shared" ca="1" si="2"/>
        <v>7792.7558385860511</v>
      </c>
      <c r="E33" s="52">
        <f t="shared" ca="1" si="3"/>
        <v>452.25851181950293</v>
      </c>
      <c r="F33" s="53">
        <f t="shared" ca="1" si="4"/>
        <v>8199.7884992236031</v>
      </c>
      <c r="G33" s="54">
        <f t="shared" ca="1" si="5"/>
        <v>241.48910567657313</v>
      </c>
      <c r="H33" s="55">
        <f t="shared" ca="1" si="6"/>
        <v>204537.76151319148</v>
      </c>
      <c r="L33" s="72">
        <f t="shared" ca="1" si="0"/>
        <v>5.4852361997072489E-2</v>
      </c>
      <c r="M33" s="73">
        <f ca="1">ABS(E33/C33)</f>
        <v>5.4852361997072489E-2</v>
      </c>
    </row>
    <row r="34" spans="2:13" ht="16.5" thickBot="1" x14ac:dyDescent="0.3">
      <c r="B34" s="56">
        <v>2007</v>
      </c>
      <c r="C34" s="57">
        <v>8647.7773849999994</v>
      </c>
      <c r="D34" s="58">
        <f t="shared" ca="1" si="2"/>
        <v>8441.2776049001768</v>
      </c>
      <c r="E34" s="58">
        <f t="shared" ca="1" si="3"/>
        <v>206.4997800998226</v>
      </c>
      <c r="F34" s="59">
        <f t="shared" ca="1" si="4"/>
        <v>8627.1274069900173</v>
      </c>
      <c r="G34" s="60">
        <f t="shared" ca="1" si="5"/>
        <v>242.52160457707225</v>
      </c>
      <c r="H34" s="61">
        <f t="shared" ca="1" si="6"/>
        <v>42642.159181275092</v>
      </c>
      <c r="L34" s="74">
        <f t="shared" ca="1" si="0"/>
        <v>2.3878942635365101E-2</v>
      </c>
      <c r="M34" s="75">
        <f ca="1">ABS(E34/C34)</f>
        <v>2.3878942635365101E-2</v>
      </c>
    </row>
    <row r="35" spans="2:13" ht="15.75" x14ac:dyDescent="0.25">
      <c r="B35" s="44">
        <v>2008</v>
      </c>
      <c r="C35" s="62"/>
      <c r="D35" s="46">
        <f t="shared" ca="1" si="2"/>
        <v>8869.6490115670895</v>
      </c>
      <c r="E35" s="62"/>
      <c r="F35" s="47">
        <f t="shared" ca="1" si="4"/>
        <v>8869.6490115670895</v>
      </c>
      <c r="G35" s="48">
        <f t="shared" ca="1" si="5"/>
        <v>242.52160457707225</v>
      </c>
      <c r="H35" s="63"/>
    </row>
    <row r="36" spans="2:13" ht="15.75" x14ac:dyDescent="0.25">
      <c r="B36" s="50">
        <v>2009</v>
      </c>
      <c r="C36" s="64"/>
      <c r="D36" s="52">
        <f t="shared" ca="1" si="2"/>
        <v>9112.1706161441616</v>
      </c>
      <c r="E36" s="64"/>
      <c r="F36" s="53">
        <f t="shared" ca="1" si="4"/>
        <v>9112.1706161441616</v>
      </c>
      <c r="G36" s="54">
        <f t="shared" ca="1" si="5"/>
        <v>242.52160457707225</v>
      </c>
      <c r="H36" s="65"/>
    </row>
    <row r="37" spans="2:13" ht="15.75" x14ac:dyDescent="0.25">
      <c r="B37" s="50">
        <v>2010</v>
      </c>
      <c r="C37" s="64"/>
      <c r="D37" s="52">
        <f t="shared" ca="1" si="2"/>
        <v>9354.6922207212338</v>
      </c>
      <c r="E37" s="64"/>
      <c r="F37" s="53">
        <f t="shared" ca="1" si="4"/>
        <v>9354.6922207212338</v>
      </c>
      <c r="G37" s="54">
        <f t="shared" ca="1" si="5"/>
        <v>242.52160457707225</v>
      </c>
      <c r="H37" s="65"/>
    </row>
    <row r="38" spans="2:13" ht="15.75" x14ac:dyDescent="0.25">
      <c r="B38" s="50">
        <v>2011</v>
      </c>
      <c r="C38" s="64"/>
      <c r="D38" s="52">
        <f t="shared" ca="1" si="2"/>
        <v>9597.2138252983059</v>
      </c>
      <c r="E38" s="64"/>
      <c r="F38" s="53">
        <f t="shared" ca="1" si="4"/>
        <v>9597.2138252983059</v>
      </c>
      <c r="G38" s="54">
        <f t="shared" ca="1" si="5"/>
        <v>242.52160457707225</v>
      </c>
      <c r="H38" s="65"/>
    </row>
    <row r="39" spans="2:13" ht="16.5" thickBot="1" x14ac:dyDescent="0.3">
      <c r="B39" s="56">
        <v>2012</v>
      </c>
      <c r="C39" s="66"/>
      <c r="D39" s="58">
        <f t="shared" ca="1" si="2"/>
        <v>9839.735429875378</v>
      </c>
      <c r="E39" s="66"/>
      <c r="F39" s="59">
        <f t="shared" ca="1" si="4"/>
        <v>9839.735429875378</v>
      </c>
      <c r="G39" s="60">
        <f t="shared" ca="1" si="5"/>
        <v>242.52160457707225</v>
      </c>
      <c r="H39" s="67"/>
    </row>
    <row r="42" spans="2:13" x14ac:dyDescent="0.25">
      <c r="I42" s="182"/>
    </row>
    <row r="43" spans="2:13" x14ac:dyDescent="0.25">
      <c r="I43" s="183"/>
    </row>
    <row r="45" spans="2:13" x14ac:dyDescent="0.25">
      <c r="I45" s="152"/>
    </row>
    <row r="46" spans="2:13" x14ac:dyDescent="0.25">
      <c r="I46" s="183"/>
    </row>
    <row r="48" spans="2:13" x14ac:dyDescent="0.25">
      <c r="I48" s="182"/>
    </row>
    <row r="49" spans="9:9" x14ac:dyDescent="0.25">
      <c r="I49" s="153"/>
    </row>
    <row r="51" spans="9:9" x14ac:dyDescent="0.25">
      <c r="I51" s="152"/>
    </row>
    <row r="52" spans="9:9" x14ac:dyDescent="0.25">
      <c r="I52" s="183"/>
    </row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R34"/>
  <sheetViews>
    <sheetView zoomScale="75" zoomScaleNormal="75" workbookViewId="0">
      <selection activeCell="A34" sqref="A34"/>
    </sheetView>
  </sheetViews>
  <sheetFormatPr defaultRowHeight="15" x14ac:dyDescent="0.25"/>
  <cols>
    <col min="17" max="17" width="10" bestFit="1" customWidth="1"/>
    <col min="122" max="122" width="3.5703125" bestFit="1" customWidth="1"/>
  </cols>
  <sheetData>
    <row r="1" spans="1:122" ht="19.5" thickBot="1" x14ac:dyDescent="0.3">
      <c r="B1" s="207" t="s">
        <v>68</v>
      </c>
      <c r="C1" s="208"/>
      <c r="D1" s="208"/>
      <c r="E1" s="208"/>
      <c r="F1" s="208"/>
      <c r="G1" s="208"/>
      <c r="H1" s="208"/>
      <c r="I1" s="209"/>
      <c r="N1" s="191">
        <f ca="1">FIND("]",CELL("address",'Tbl 4.2'!C$7))+1</f>
        <v>67</v>
      </c>
      <c r="O1" s="192">
        <f ca="1">FIND("!",CELL("address",'Tbl 4.2'!C$7))+1-N1</f>
        <v>9</v>
      </c>
      <c r="P1" s="193" t="str">
        <f ca="1">"'"&amp;MID(CELL("address",'Tbl 4.2'!C7),N1,O1)</f>
        <v>'Tbl 4.2'!</v>
      </c>
    </row>
    <row r="2" spans="1:122" ht="16.5" thickBot="1" x14ac:dyDescent="0.3">
      <c r="B2" s="108" t="s">
        <v>69</v>
      </c>
      <c r="C2" s="210" t="s">
        <v>70</v>
      </c>
      <c r="D2" s="211"/>
      <c r="E2" s="211"/>
      <c r="F2" s="211"/>
      <c r="G2" s="211"/>
      <c r="H2" s="211"/>
      <c r="I2" s="212"/>
      <c r="P2" t="s">
        <v>89</v>
      </c>
      <c r="Q2" t="s">
        <v>90</v>
      </c>
      <c r="R2" s="110" t="s">
        <v>25</v>
      </c>
      <c r="S2" s="111">
        <f ca="1">AVERAGE(S6:S34)</f>
        <v>-339.99492546137725</v>
      </c>
      <c r="Y2" s="110" t="s">
        <v>25</v>
      </c>
      <c r="Z2" s="111">
        <f ca="1">AVERAGE(Z6:Z34)</f>
        <v>-210.34760315526287</v>
      </c>
      <c r="AF2" s="110" t="s">
        <v>25</v>
      </c>
      <c r="AG2" s="111">
        <f ca="1">AVERAGE(AG6:AG34)</f>
        <v>-105.21900941059569</v>
      </c>
      <c r="AM2" s="110" t="s">
        <v>25</v>
      </c>
      <c r="AN2" s="111">
        <f ca="1">AVERAGE(AN6:AN34)</f>
        <v>-62.906281499007868</v>
      </c>
      <c r="AT2" s="110" t="s">
        <v>25</v>
      </c>
      <c r="AU2" s="111">
        <f ca="1">AVERAGE(AU6:AU34)</f>
        <v>-38.449011177231974</v>
      </c>
      <c r="BA2" s="110" t="s">
        <v>25</v>
      </c>
      <c r="BB2" s="111">
        <f ca="1">AVERAGE(BB6:BB34)</f>
        <v>-14.297290308855768</v>
      </c>
      <c r="BH2" s="110" t="s">
        <v>25</v>
      </c>
      <c r="BI2" s="111">
        <f ca="1">AVERAGE(BI6:BI34)</f>
        <v>-19.013430613405749</v>
      </c>
      <c r="BO2" s="110" t="s">
        <v>25</v>
      </c>
      <c r="BP2" s="111">
        <f ca="1">AVERAGE(BP6:BP34)</f>
        <v>-9.7799180272867261</v>
      </c>
      <c r="BV2" s="110" t="s">
        <v>25</v>
      </c>
      <c r="BW2" s="111">
        <f ca="1">AVERAGE(BW6:BW34)</f>
        <v>-5.0908123321118115</v>
      </c>
      <c r="CC2" s="110" t="s">
        <v>25</v>
      </c>
      <c r="CD2" s="111">
        <f ca="1">AVERAGE(CD6:CD34)</f>
        <v>-6.6656454687606255</v>
      </c>
      <c r="CJ2" s="110" t="s">
        <v>25</v>
      </c>
      <c r="CK2" s="111">
        <f ca="1">AVERAGE(CK6:CK34)</f>
        <v>31.949388976717483</v>
      </c>
      <c r="CQ2" s="110" t="s">
        <v>25</v>
      </c>
      <c r="CR2" s="111">
        <f ca="1">AVERAGE(CR6:CR34)</f>
        <v>47.20037133624102</v>
      </c>
      <c r="CX2" s="110" t="s">
        <v>25</v>
      </c>
      <c r="CY2" s="111">
        <f ca="1">AVERAGE(CY6:CY34)</f>
        <v>50.317573041293748</v>
      </c>
      <c r="DE2" s="110" t="s">
        <v>25</v>
      </c>
      <c r="DF2" s="111">
        <f ca="1">AVERAGE(DF6:DF34)</f>
        <v>38.810572736614404</v>
      </c>
      <c r="DL2" s="110" t="s">
        <v>25</v>
      </c>
      <c r="DM2" s="111">
        <f ca="1">AVERAGE(DM6:DM34)</f>
        <v>21.780049726490347</v>
      </c>
    </row>
    <row r="3" spans="1:122" ht="16.5" thickBot="1" x14ac:dyDescent="0.3">
      <c r="B3" s="112"/>
      <c r="C3" s="108" t="s">
        <v>71</v>
      </c>
      <c r="D3" s="213">
        <v>5.0000000000000001E-3</v>
      </c>
      <c r="E3" s="214"/>
      <c r="F3" s="213">
        <v>0.05</v>
      </c>
      <c r="G3" s="214"/>
      <c r="H3" s="213">
        <v>0.2</v>
      </c>
      <c r="I3" s="214"/>
      <c r="Q3" s="113"/>
      <c r="R3" s="114" t="s">
        <v>26</v>
      </c>
      <c r="S3" s="115">
        <f>C5</f>
        <v>0.1</v>
      </c>
      <c r="T3" s="115" t="s">
        <v>27</v>
      </c>
      <c r="U3" s="115">
        <f>D3</f>
        <v>5.0000000000000001E-3</v>
      </c>
      <c r="V3" s="116" t="s">
        <v>24</v>
      </c>
      <c r="X3" s="113"/>
      <c r="Y3" s="114" t="s">
        <v>26</v>
      </c>
      <c r="Z3" s="115">
        <f>C6</f>
        <v>0.2</v>
      </c>
      <c r="AA3" s="115" t="s">
        <v>27</v>
      </c>
      <c r="AB3" s="115">
        <f>U3</f>
        <v>5.0000000000000001E-3</v>
      </c>
      <c r="AC3" s="116" t="s">
        <v>24</v>
      </c>
      <c r="AE3" s="113"/>
      <c r="AF3" s="114" t="s">
        <v>26</v>
      </c>
      <c r="AG3" s="115">
        <f>C7</f>
        <v>0.4</v>
      </c>
      <c r="AH3" s="115" t="s">
        <v>27</v>
      </c>
      <c r="AI3" s="115">
        <f>AB3</f>
        <v>5.0000000000000001E-3</v>
      </c>
      <c r="AJ3" s="116" t="s">
        <v>24</v>
      </c>
      <c r="AL3" s="113"/>
      <c r="AM3" s="114" t="s">
        <v>26</v>
      </c>
      <c r="AN3" s="115">
        <f>C8</f>
        <v>0.6</v>
      </c>
      <c r="AO3" s="115" t="s">
        <v>27</v>
      </c>
      <c r="AP3" s="115">
        <f>AI3</f>
        <v>5.0000000000000001E-3</v>
      </c>
      <c r="AQ3" s="116" t="s">
        <v>24</v>
      </c>
      <c r="AS3" s="113"/>
      <c r="AT3" s="114" t="s">
        <v>26</v>
      </c>
      <c r="AU3" s="115">
        <f>C9</f>
        <v>0.9</v>
      </c>
      <c r="AV3" s="115" t="s">
        <v>27</v>
      </c>
      <c r="AW3" s="115">
        <f>AP3</f>
        <v>5.0000000000000001E-3</v>
      </c>
      <c r="AX3" s="116" t="s">
        <v>24</v>
      </c>
      <c r="AZ3" s="113"/>
      <c r="BA3" s="114" t="s">
        <v>26</v>
      </c>
      <c r="BB3" s="115">
        <f>S3</f>
        <v>0.1</v>
      </c>
      <c r="BC3" s="115" t="s">
        <v>27</v>
      </c>
      <c r="BD3" s="115">
        <f>F3</f>
        <v>0.05</v>
      </c>
      <c r="BE3" s="116" t="s">
        <v>24</v>
      </c>
      <c r="BG3" s="113"/>
      <c r="BH3" s="114" t="s">
        <v>26</v>
      </c>
      <c r="BI3" s="115">
        <f>Z3</f>
        <v>0.2</v>
      </c>
      <c r="BJ3" s="115" t="s">
        <v>27</v>
      </c>
      <c r="BK3" s="115">
        <f>BD3</f>
        <v>0.05</v>
      </c>
      <c r="BL3" s="116" t="s">
        <v>24</v>
      </c>
      <c r="BN3" s="113"/>
      <c r="BO3" s="114" t="s">
        <v>26</v>
      </c>
      <c r="BP3" s="115">
        <f>AG3</f>
        <v>0.4</v>
      </c>
      <c r="BQ3" s="115" t="s">
        <v>27</v>
      </c>
      <c r="BR3" s="115">
        <f>BK3</f>
        <v>0.05</v>
      </c>
      <c r="BS3" s="116" t="s">
        <v>24</v>
      </c>
      <c r="BU3" s="113"/>
      <c r="BV3" s="114" t="s">
        <v>26</v>
      </c>
      <c r="BW3" s="115">
        <f>AN3</f>
        <v>0.6</v>
      </c>
      <c r="BX3" s="115" t="s">
        <v>27</v>
      </c>
      <c r="BY3" s="115">
        <f>BR3</f>
        <v>0.05</v>
      </c>
      <c r="BZ3" s="116" t="s">
        <v>24</v>
      </c>
      <c r="CB3" s="113"/>
      <c r="CC3" s="114" t="s">
        <v>26</v>
      </c>
      <c r="CD3" s="115">
        <f>AU3</f>
        <v>0.9</v>
      </c>
      <c r="CE3" s="115" t="s">
        <v>27</v>
      </c>
      <c r="CF3" s="115">
        <f>BY3</f>
        <v>0.05</v>
      </c>
      <c r="CG3" s="116" t="s">
        <v>24</v>
      </c>
      <c r="CI3" s="113"/>
      <c r="CJ3" s="114" t="s">
        <v>26</v>
      </c>
      <c r="CK3" s="115">
        <f>BB3</f>
        <v>0.1</v>
      </c>
      <c r="CL3" s="115" t="s">
        <v>27</v>
      </c>
      <c r="CM3" s="115">
        <f>H3</f>
        <v>0.2</v>
      </c>
      <c r="CN3" s="116" t="s">
        <v>24</v>
      </c>
      <c r="CP3" s="113"/>
      <c r="CQ3" s="114" t="s">
        <v>26</v>
      </c>
      <c r="CR3" s="115">
        <f>BI3</f>
        <v>0.2</v>
      </c>
      <c r="CS3" s="115" t="s">
        <v>27</v>
      </c>
      <c r="CT3" s="115">
        <f>CM3</f>
        <v>0.2</v>
      </c>
      <c r="CU3" s="116" t="s">
        <v>24</v>
      </c>
      <c r="CW3" s="113"/>
      <c r="CX3" s="114" t="s">
        <v>26</v>
      </c>
      <c r="CY3" s="115">
        <f>BP3</f>
        <v>0.4</v>
      </c>
      <c r="CZ3" s="115" t="s">
        <v>27</v>
      </c>
      <c r="DA3" s="115">
        <f>CT3</f>
        <v>0.2</v>
      </c>
      <c r="DB3" s="116" t="s">
        <v>24</v>
      </c>
      <c r="DD3" s="113"/>
      <c r="DE3" s="114" t="s">
        <v>26</v>
      </c>
      <c r="DF3" s="115">
        <f>BW3</f>
        <v>0.6</v>
      </c>
      <c r="DG3" s="115" t="s">
        <v>27</v>
      </c>
      <c r="DH3" s="115">
        <f>DA3</f>
        <v>0.2</v>
      </c>
      <c r="DI3" s="116" t="s">
        <v>24</v>
      </c>
      <c r="DK3" s="113"/>
      <c r="DL3" s="114" t="s">
        <v>26</v>
      </c>
      <c r="DM3" s="115">
        <f>CD3</f>
        <v>0.9</v>
      </c>
      <c r="DN3" s="115" t="s">
        <v>27</v>
      </c>
      <c r="DO3" s="115">
        <f>DH3</f>
        <v>0.2</v>
      </c>
      <c r="DP3" s="116" t="s">
        <v>24</v>
      </c>
    </row>
    <row r="4" spans="1:122" ht="16.5" thickBot="1" x14ac:dyDescent="0.3">
      <c r="B4" s="117" t="s">
        <v>72</v>
      </c>
      <c r="C4" s="118" t="s">
        <v>73</v>
      </c>
      <c r="D4" s="76" t="s">
        <v>25</v>
      </c>
      <c r="E4" s="119" t="s">
        <v>24</v>
      </c>
      <c r="F4" s="120" t="s">
        <v>25</v>
      </c>
      <c r="G4" s="109" t="s">
        <v>24</v>
      </c>
      <c r="H4" s="120" t="s">
        <v>25</v>
      </c>
      <c r="I4" s="109" t="s">
        <v>24</v>
      </c>
      <c r="Q4" s="121" t="s">
        <v>28</v>
      </c>
      <c r="R4" s="122" t="s">
        <v>91</v>
      </c>
      <c r="S4" s="123" t="s">
        <v>92</v>
      </c>
      <c r="T4" s="123" t="s">
        <v>93</v>
      </c>
      <c r="U4" s="123" t="s">
        <v>94</v>
      </c>
      <c r="V4" s="124">
        <f ca="1">SQRT(AVERAGE(V6:V34))</f>
        <v>617.18628724465361</v>
      </c>
      <c r="X4" s="121" t="s">
        <v>28</v>
      </c>
      <c r="Y4" s="122" t="s">
        <v>91</v>
      </c>
      <c r="Z4" s="123" t="s">
        <v>92</v>
      </c>
      <c r="AA4" s="123" t="s">
        <v>93</v>
      </c>
      <c r="AB4" s="123" t="s">
        <v>94</v>
      </c>
      <c r="AC4" s="124">
        <f ca="1">SQRT(AVERAGE(AC6:AC34))</f>
        <v>558.3406280135132</v>
      </c>
      <c r="AE4" s="121" t="s">
        <v>28</v>
      </c>
      <c r="AF4" s="122" t="s">
        <v>91</v>
      </c>
      <c r="AG4" s="123" t="s">
        <v>92</v>
      </c>
      <c r="AH4" s="123" t="s">
        <v>93</v>
      </c>
      <c r="AI4" s="123" t="s">
        <v>94</v>
      </c>
      <c r="AJ4" s="124">
        <f ca="1">SQRT(AVERAGE(AJ6:AJ34))</f>
        <v>525.4817717298057</v>
      </c>
      <c r="AL4" s="121" t="s">
        <v>28</v>
      </c>
      <c r="AM4" s="122" t="s">
        <v>91</v>
      </c>
      <c r="AN4" s="123" t="s">
        <v>92</v>
      </c>
      <c r="AO4" s="123" t="s">
        <v>93</v>
      </c>
      <c r="AP4" s="123" t="s">
        <v>94</v>
      </c>
      <c r="AQ4" s="124">
        <f ca="1">SQRT(AVERAGE(AQ6:AQ34))</f>
        <v>498.05237271420026</v>
      </c>
      <c r="AS4" s="121" t="s">
        <v>28</v>
      </c>
      <c r="AT4" s="122" t="s">
        <v>91</v>
      </c>
      <c r="AU4" s="123" t="s">
        <v>92</v>
      </c>
      <c r="AV4" s="123" t="s">
        <v>93</v>
      </c>
      <c r="AW4" s="123" t="s">
        <v>94</v>
      </c>
      <c r="AX4" s="124">
        <f ca="1">SQRT(AVERAGE(AX6:AX34))</f>
        <v>461.128193664393</v>
      </c>
      <c r="AZ4" s="121" t="s">
        <v>28</v>
      </c>
      <c r="BA4" s="122" t="s">
        <v>91</v>
      </c>
      <c r="BB4" s="123" t="s">
        <v>92</v>
      </c>
      <c r="BC4" s="123" t="s">
        <v>93</v>
      </c>
      <c r="BD4" s="123" t="s">
        <v>94</v>
      </c>
      <c r="BE4" s="124">
        <f ca="1">SQRT(AVERAGE(BE6:BE34))</f>
        <v>556.35865929645092</v>
      </c>
      <c r="BG4" s="121" t="s">
        <v>28</v>
      </c>
      <c r="BH4" s="122" t="s">
        <v>91</v>
      </c>
      <c r="BI4" s="123" t="s">
        <v>92</v>
      </c>
      <c r="BJ4" s="123" t="s">
        <v>93</v>
      </c>
      <c r="BK4" s="123" t="s">
        <v>94</v>
      </c>
      <c r="BL4" s="124">
        <f ca="1">SQRT(AVERAGE(BL6:BL34))</f>
        <v>560.041794957501</v>
      </c>
      <c r="BN4" s="121" t="s">
        <v>28</v>
      </c>
      <c r="BO4" s="122" t="s">
        <v>91</v>
      </c>
      <c r="BP4" s="123" t="s">
        <v>92</v>
      </c>
      <c r="BQ4" s="123" t="s">
        <v>93</v>
      </c>
      <c r="BR4" s="123" t="s">
        <v>94</v>
      </c>
      <c r="BS4" s="124">
        <f ca="1">SQRT(AVERAGE(BS6:BS34))</f>
        <v>548.03753793338069</v>
      </c>
      <c r="BU4" s="121" t="s">
        <v>28</v>
      </c>
      <c r="BV4" s="122" t="s">
        <v>91</v>
      </c>
      <c r="BW4" s="123" t="s">
        <v>92</v>
      </c>
      <c r="BX4" s="123" t="s">
        <v>93</v>
      </c>
      <c r="BY4" s="123" t="s">
        <v>94</v>
      </c>
      <c r="BZ4" s="124">
        <f ca="1">SQRT(AVERAGE(BZ6:BZ34))</f>
        <v>515.73993339750552</v>
      </c>
      <c r="CB4" s="121" t="s">
        <v>28</v>
      </c>
      <c r="CC4" s="122" t="s">
        <v>91</v>
      </c>
      <c r="CD4" s="123" t="s">
        <v>92</v>
      </c>
      <c r="CE4" s="123" t="s">
        <v>93</v>
      </c>
      <c r="CF4" s="123" t="s">
        <v>94</v>
      </c>
      <c r="CG4" s="124">
        <f ca="1">SQRT(AVERAGE(CG6:CG34))</f>
        <v>471.14996816139512</v>
      </c>
      <c r="CI4" s="121" t="s">
        <v>28</v>
      </c>
      <c r="CJ4" s="122" t="s">
        <v>91</v>
      </c>
      <c r="CK4" s="123" t="s">
        <v>92</v>
      </c>
      <c r="CL4" s="123" t="s">
        <v>93</v>
      </c>
      <c r="CM4" s="123" t="s">
        <v>94</v>
      </c>
      <c r="CN4" s="124">
        <f ca="1">SQRT(AVERAGE(CN6:CN34))</f>
        <v>776.29178101548951</v>
      </c>
      <c r="CP4" s="121" t="s">
        <v>28</v>
      </c>
      <c r="CQ4" s="122" t="s">
        <v>91</v>
      </c>
      <c r="CR4" s="123" t="s">
        <v>92</v>
      </c>
      <c r="CS4" s="123" t="s">
        <v>93</v>
      </c>
      <c r="CT4" s="123" t="s">
        <v>94</v>
      </c>
      <c r="CU4" s="124">
        <f ca="1">SQRT(AVERAGE(CU6:CU34))</f>
        <v>737.15537878721864</v>
      </c>
      <c r="CW4" s="121" t="s">
        <v>28</v>
      </c>
      <c r="CX4" s="122" t="s">
        <v>91</v>
      </c>
      <c r="CY4" s="123" t="s">
        <v>92</v>
      </c>
      <c r="CZ4" s="123" t="s">
        <v>93</v>
      </c>
      <c r="DA4" s="123" t="s">
        <v>94</v>
      </c>
      <c r="DB4" s="124">
        <f ca="1">SQRT(AVERAGE(DB6:DB34))</f>
        <v>648.20152100050814</v>
      </c>
      <c r="DD4" s="121" t="s">
        <v>28</v>
      </c>
      <c r="DE4" s="122" t="s">
        <v>91</v>
      </c>
      <c r="DF4" s="123" t="s">
        <v>92</v>
      </c>
      <c r="DG4" s="123" t="s">
        <v>93</v>
      </c>
      <c r="DH4" s="123" t="s">
        <v>94</v>
      </c>
      <c r="DI4" s="124">
        <f ca="1">SQRT(AVERAGE(DI6:DI34))</f>
        <v>571.14351816753651</v>
      </c>
      <c r="DK4" s="121" t="s">
        <v>28</v>
      </c>
      <c r="DL4" s="122" t="s">
        <v>91</v>
      </c>
      <c r="DM4" s="123" t="s">
        <v>92</v>
      </c>
      <c r="DN4" s="123" t="s">
        <v>93</v>
      </c>
      <c r="DO4" s="123" t="s">
        <v>94</v>
      </c>
      <c r="DP4" s="124">
        <f ca="1">SQRT(AVERAGE(DP6:DP34))</f>
        <v>499.48299674524799</v>
      </c>
    </row>
    <row r="5" spans="1:122" ht="16.5" thickBot="1" x14ac:dyDescent="0.3">
      <c r="B5" s="117" t="s">
        <v>74</v>
      </c>
      <c r="C5" s="117">
        <v>0.1</v>
      </c>
      <c r="D5" s="125">
        <f t="shared" ref="D5:I5" ca="1" si="0">INDIRECT(D29)</f>
        <v>-339.99492546137725</v>
      </c>
      <c r="E5" s="48">
        <f t="shared" ca="1" si="0"/>
        <v>617.18628724465361</v>
      </c>
      <c r="F5" s="125">
        <f t="shared" ca="1" si="0"/>
        <v>-14.297290308855768</v>
      </c>
      <c r="G5" s="48">
        <f t="shared" ca="1" si="0"/>
        <v>556.35865929645092</v>
      </c>
      <c r="H5" s="125">
        <f t="shared" ca="1" si="0"/>
        <v>31.949388976717483</v>
      </c>
      <c r="I5" s="54">
        <f t="shared" ca="1" si="0"/>
        <v>776.29178101548951</v>
      </c>
      <c r="Q5" s="126"/>
      <c r="R5" s="127"/>
      <c r="S5" s="128"/>
      <c r="T5" s="128">
        <f ca="1">$C23</f>
        <v>1886.056764648748</v>
      </c>
      <c r="U5" s="128">
        <f ca="1">$C20</f>
        <v>280.29769364130107</v>
      </c>
      <c r="V5" s="129"/>
      <c r="X5" s="126"/>
      <c r="Y5" s="127"/>
      <c r="Z5" s="128"/>
      <c r="AA5" s="128">
        <f ca="1">$C23</f>
        <v>1886.056764648748</v>
      </c>
      <c r="AB5" s="128">
        <f ca="1">$C20</f>
        <v>280.29769364130107</v>
      </c>
      <c r="AC5" s="129"/>
      <c r="AE5" s="126"/>
      <c r="AF5" s="127"/>
      <c r="AG5" s="128"/>
      <c r="AH5" s="128">
        <f ca="1">$C23</f>
        <v>1886.056764648748</v>
      </c>
      <c r="AI5" s="128">
        <f ca="1">$C20</f>
        <v>280.29769364130107</v>
      </c>
      <c r="AJ5" s="129"/>
      <c r="AL5" s="126"/>
      <c r="AM5" s="127"/>
      <c r="AN5" s="128"/>
      <c r="AO5" s="128">
        <f ca="1">$C23</f>
        <v>1886.056764648748</v>
      </c>
      <c r="AP5" s="128">
        <f ca="1">$C20</f>
        <v>280.29769364130107</v>
      </c>
      <c r="AQ5" s="129"/>
      <c r="AS5" s="126"/>
      <c r="AT5" s="127"/>
      <c r="AU5" s="128"/>
      <c r="AV5" s="128">
        <f ca="1">$C23</f>
        <v>1886.056764648748</v>
      </c>
      <c r="AW5" s="128">
        <f ca="1">$C20</f>
        <v>280.29769364130107</v>
      </c>
      <c r="AX5" s="129"/>
      <c r="AZ5" s="126"/>
      <c r="BA5" s="127"/>
      <c r="BB5" s="128"/>
      <c r="BC5" s="128">
        <f ca="1">$C23</f>
        <v>1886.056764648748</v>
      </c>
      <c r="BD5" s="128">
        <f ca="1">$C20</f>
        <v>280.29769364130107</v>
      </c>
      <c r="BE5" s="129"/>
      <c r="BG5" s="126"/>
      <c r="BH5" s="127"/>
      <c r="BI5" s="128"/>
      <c r="BJ5" s="128">
        <f ca="1">$C23</f>
        <v>1886.056764648748</v>
      </c>
      <c r="BK5" s="128">
        <f ca="1">$C20</f>
        <v>280.29769364130107</v>
      </c>
      <c r="BL5" s="129"/>
      <c r="BN5" s="126"/>
      <c r="BO5" s="127"/>
      <c r="BP5" s="128"/>
      <c r="BQ5" s="128">
        <f ca="1">$C23</f>
        <v>1886.056764648748</v>
      </c>
      <c r="BR5" s="128">
        <f ca="1">$C20</f>
        <v>280.29769364130107</v>
      </c>
      <c r="BS5" s="129"/>
      <c r="BU5" s="126"/>
      <c r="BV5" s="127"/>
      <c r="BW5" s="128"/>
      <c r="BX5" s="128">
        <f ca="1">$C23</f>
        <v>1886.056764648748</v>
      </c>
      <c r="BY5" s="128">
        <f ca="1">$C20</f>
        <v>280.29769364130107</v>
      </c>
      <c r="BZ5" s="129"/>
      <c r="CB5" s="126"/>
      <c r="CC5" s="127"/>
      <c r="CD5" s="128"/>
      <c r="CE5" s="128">
        <f ca="1">$C23</f>
        <v>1886.056764648748</v>
      </c>
      <c r="CF5" s="128">
        <f ca="1">$C20</f>
        <v>280.29769364130107</v>
      </c>
      <c r="CG5" s="129"/>
      <c r="CI5" s="126"/>
      <c r="CJ5" s="127"/>
      <c r="CK5" s="128"/>
      <c r="CL5" s="128">
        <f ca="1">$C23</f>
        <v>1886.056764648748</v>
      </c>
      <c r="CM5" s="128">
        <f ca="1">$C20</f>
        <v>280.29769364130107</v>
      </c>
      <c r="CN5" s="129"/>
      <c r="CP5" s="126"/>
      <c r="CQ5" s="127"/>
      <c r="CR5" s="128"/>
      <c r="CS5" s="128">
        <f ca="1">$C23</f>
        <v>1886.056764648748</v>
      </c>
      <c r="CT5" s="128">
        <f ca="1">$C20</f>
        <v>280.29769364130107</v>
      </c>
      <c r="CU5" s="129"/>
      <c r="CW5" s="126"/>
      <c r="CX5" s="127"/>
      <c r="CY5" s="128"/>
      <c r="CZ5" s="128">
        <f ca="1">$C23</f>
        <v>1886.056764648748</v>
      </c>
      <c r="DA5" s="128">
        <f ca="1">$C20</f>
        <v>280.29769364130107</v>
      </c>
      <c r="DB5" s="129"/>
      <c r="DD5" s="126"/>
      <c r="DE5" s="127"/>
      <c r="DF5" s="128"/>
      <c r="DG5" s="128">
        <f ca="1">$C23</f>
        <v>1886.056764648748</v>
      </c>
      <c r="DH5" s="128">
        <f ca="1">$C20</f>
        <v>280.29769364130107</v>
      </c>
      <c r="DI5" s="129"/>
      <c r="DK5" s="126"/>
      <c r="DL5" s="127"/>
      <c r="DM5" s="128"/>
      <c r="DN5" s="128">
        <f ca="1">$C23</f>
        <v>1886.056764648748</v>
      </c>
      <c r="DO5" s="128">
        <f ca="1">$C20</f>
        <v>280.29769364130107</v>
      </c>
      <c r="DP5" s="129"/>
    </row>
    <row r="6" spans="1:122" ht="15.75" x14ac:dyDescent="0.25">
      <c r="B6" s="117" t="s">
        <v>75</v>
      </c>
      <c r="C6" s="117">
        <v>0.2</v>
      </c>
      <c r="D6" s="130">
        <f t="shared" ref="D6:I6" ca="1" si="1">INDIRECT(D30)</f>
        <v>-210.34760315526287</v>
      </c>
      <c r="E6" s="54">
        <f t="shared" ca="1" si="1"/>
        <v>558.3406280135132</v>
      </c>
      <c r="F6" s="130">
        <f t="shared" ca="1" si="1"/>
        <v>-19.013430613405749</v>
      </c>
      <c r="G6" s="54">
        <f t="shared" ca="1" si="1"/>
        <v>560.041794957501</v>
      </c>
      <c r="H6" s="130">
        <f t="shared" ca="1" si="1"/>
        <v>47.20037133624102</v>
      </c>
      <c r="I6" s="54">
        <f t="shared" ca="1" si="1"/>
        <v>737.15537878721864</v>
      </c>
      <c r="P6">
        <f ca="1">INDIRECT($P$1&amp;$P$2&amp;$DR6)</f>
        <v>1980</v>
      </c>
      <c r="Q6" s="187">
        <f ca="1">INDIRECT($P$1&amp;$Q$2&amp;$DR6)</f>
        <v>2210.0401142314217</v>
      </c>
      <c r="R6" s="127">
        <f ca="1">T5+U5</f>
        <v>2166.354458290049</v>
      </c>
      <c r="S6" s="128">
        <f ca="1">Q6-R6</f>
        <v>43.685655941372715</v>
      </c>
      <c r="T6" s="128">
        <f ca="1">R6+S6*S$3</f>
        <v>2170.7230238841862</v>
      </c>
      <c r="U6" s="128">
        <f ca="1">U5+S6*U$3</f>
        <v>280.51612192100794</v>
      </c>
      <c r="V6" s="129">
        <f ca="1">S6^2</f>
        <v>1908.4365350279932</v>
      </c>
      <c r="X6" s="187">
        <f ca="1">INDIRECT($P$1&amp;$Q$2&amp;$DR6)</f>
        <v>2210.0401142314217</v>
      </c>
      <c r="Y6" s="127">
        <f ca="1">AA5+AB5</f>
        <v>2166.354458290049</v>
      </c>
      <c r="Z6" s="128">
        <f ca="1">X6-Y6</f>
        <v>43.685655941372715</v>
      </c>
      <c r="AA6" s="128">
        <f ca="1">Y6+Z6*Z$3</f>
        <v>2175.0915894783234</v>
      </c>
      <c r="AB6" s="128">
        <f ca="1">AB5+Z6*AB$3</f>
        <v>280.51612192100794</v>
      </c>
      <c r="AC6" s="129">
        <f ca="1">Z6^2</f>
        <v>1908.4365350279932</v>
      </c>
      <c r="AE6" s="187">
        <f ca="1">INDIRECT($P$1&amp;$Q$2&amp;$DR6)</f>
        <v>2210.0401142314217</v>
      </c>
      <c r="AF6" s="127">
        <f ca="1">AH5+AI5</f>
        <v>2166.354458290049</v>
      </c>
      <c r="AG6" s="128">
        <f ca="1">AE6-AF6</f>
        <v>43.685655941372715</v>
      </c>
      <c r="AH6" s="128">
        <f ca="1">AF6+AG6*AG$3</f>
        <v>2183.8287206665982</v>
      </c>
      <c r="AI6" s="128">
        <f ca="1">AI5+AG6*AI$3</f>
        <v>280.51612192100794</v>
      </c>
      <c r="AJ6" s="129">
        <f ca="1">AG6^2</f>
        <v>1908.4365350279932</v>
      </c>
      <c r="AL6" s="187">
        <f ca="1">INDIRECT($P$1&amp;$Q$2&amp;$DR6)</f>
        <v>2210.0401142314217</v>
      </c>
      <c r="AM6" s="127">
        <f ca="1">AO5+AP5</f>
        <v>2166.354458290049</v>
      </c>
      <c r="AN6" s="128">
        <f ca="1">AL6-AM6</f>
        <v>43.685655941372715</v>
      </c>
      <c r="AO6" s="128">
        <f ca="1">AM6+AN6*AN$3</f>
        <v>2192.5658518548726</v>
      </c>
      <c r="AP6" s="128">
        <f ca="1">AP5+AN6*AP$3</f>
        <v>280.51612192100794</v>
      </c>
      <c r="AQ6" s="129">
        <f ca="1">AN6^2</f>
        <v>1908.4365350279932</v>
      </c>
      <c r="AS6" s="187">
        <f ca="1">INDIRECT($P$1&amp;$Q$2&amp;$DR6)</f>
        <v>2210.0401142314217</v>
      </c>
      <c r="AT6" s="127">
        <f ca="1">AV5+AW5</f>
        <v>2166.354458290049</v>
      </c>
      <c r="AU6" s="128">
        <f ca="1">AS6-AT6</f>
        <v>43.685655941372715</v>
      </c>
      <c r="AV6" s="128">
        <f ca="1">AT6+AU6*AU$3</f>
        <v>2205.6715486372846</v>
      </c>
      <c r="AW6" s="128">
        <f ca="1">AW5+AU6*AW$3</f>
        <v>280.51612192100794</v>
      </c>
      <c r="AX6" s="129">
        <f ca="1">AU6^2</f>
        <v>1908.4365350279932</v>
      </c>
      <c r="AZ6" s="187">
        <f ca="1">INDIRECT($P$1&amp;$Q$2&amp;$DR6)</f>
        <v>2210.0401142314217</v>
      </c>
      <c r="BA6" s="127">
        <f ca="1">BC5+BD5</f>
        <v>2166.354458290049</v>
      </c>
      <c r="BB6" s="128">
        <f ca="1">AZ6-BA6</f>
        <v>43.685655941372715</v>
      </c>
      <c r="BC6" s="128">
        <f ca="1">BA6+BB6*BB$3</f>
        <v>2170.7230238841862</v>
      </c>
      <c r="BD6" s="128">
        <f ca="1">BD5+BB6*BD$3</f>
        <v>282.48197643836971</v>
      </c>
      <c r="BE6" s="129">
        <f ca="1">BB6^2</f>
        <v>1908.4365350279932</v>
      </c>
      <c r="BG6" s="187">
        <f ca="1">INDIRECT($P$1&amp;$Q$2&amp;$DR6)</f>
        <v>2210.0401142314217</v>
      </c>
      <c r="BH6" s="127">
        <f ca="1">BJ5+BK5</f>
        <v>2166.354458290049</v>
      </c>
      <c r="BI6" s="128">
        <f ca="1">BG6-BH6</f>
        <v>43.685655941372715</v>
      </c>
      <c r="BJ6" s="128">
        <f ca="1">BH6+BI6*BI$3</f>
        <v>2175.0915894783234</v>
      </c>
      <c r="BK6" s="128">
        <f ca="1">BK5+BI6*BK$3</f>
        <v>282.48197643836971</v>
      </c>
      <c r="BL6" s="129">
        <f ca="1">BI6^2</f>
        <v>1908.4365350279932</v>
      </c>
      <c r="BN6" s="187">
        <f ca="1">INDIRECT($P$1&amp;$Q$2&amp;$DR6)</f>
        <v>2210.0401142314217</v>
      </c>
      <c r="BO6" s="127">
        <f ca="1">BQ5+BR5</f>
        <v>2166.354458290049</v>
      </c>
      <c r="BP6" s="128">
        <f ca="1">BN6-BO6</f>
        <v>43.685655941372715</v>
      </c>
      <c r="BQ6" s="128">
        <f ca="1">BO6+BP6*BP$3</f>
        <v>2183.8287206665982</v>
      </c>
      <c r="BR6" s="128">
        <f ca="1">BR5+BP6*BR$3</f>
        <v>282.48197643836971</v>
      </c>
      <c r="BS6" s="129">
        <f ca="1">BP6^2</f>
        <v>1908.4365350279932</v>
      </c>
      <c r="BU6" s="187">
        <f ca="1">INDIRECT($P$1&amp;$Q$2&amp;$DR6)</f>
        <v>2210.0401142314217</v>
      </c>
      <c r="BV6" s="127">
        <f ca="1">BX5+BY5</f>
        <v>2166.354458290049</v>
      </c>
      <c r="BW6" s="128">
        <f ca="1">BU6-BV6</f>
        <v>43.685655941372715</v>
      </c>
      <c r="BX6" s="128">
        <f ca="1">BV6+BW6*BW$3</f>
        <v>2192.5658518548726</v>
      </c>
      <c r="BY6" s="128">
        <f ca="1">BY5+BW6*BY$3</f>
        <v>282.48197643836971</v>
      </c>
      <c r="BZ6" s="129">
        <f ca="1">BW6^2</f>
        <v>1908.4365350279932</v>
      </c>
      <c r="CB6" s="187">
        <f ca="1">INDIRECT($P$1&amp;$Q$2&amp;$DR6)</f>
        <v>2210.0401142314217</v>
      </c>
      <c r="CC6" s="127">
        <f ca="1">CE5+CF5</f>
        <v>2166.354458290049</v>
      </c>
      <c r="CD6" s="128">
        <f ca="1">CB6-CC6</f>
        <v>43.685655941372715</v>
      </c>
      <c r="CE6" s="128">
        <f ca="1">CC6+CD6*CD$3</f>
        <v>2205.6715486372846</v>
      </c>
      <c r="CF6" s="128">
        <f ca="1">CF5+CD6*CF$3</f>
        <v>282.48197643836971</v>
      </c>
      <c r="CG6" s="129">
        <f ca="1">CD6^2</f>
        <v>1908.4365350279932</v>
      </c>
      <c r="CI6" s="187">
        <f ca="1">INDIRECT($P$1&amp;$Q$2&amp;$DR6)</f>
        <v>2210.0401142314217</v>
      </c>
      <c r="CJ6" s="127">
        <f ca="1">CL5+CM5</f>
        <v>2166.354458290049</v>
      </c>
      <c r="CK6" s="128">
        <f ca="1">CI6-CJ6</f>
        <v>43.685655941372715</v>
      </c>
      <c r="CL6" s="128">
        <f ca="1">CJ6+CK6*CK$3</f>
        <v>2170.7230238841862</v>
      </c>
      <c r="CM6" s="128">
        <f ca="1">CM5+CK6*CM$3</f>
        <v>289.0348248295756</v>
      </c>
      <c r="CN6" s="129">
        <f ca="1">CK6^2</f>
        <v>1908.4365350279932</v>
      </c>
      <c r="CP6" s="187">
        <f ca="1">INDIRECT($P$1&amp;$Q$2&amp;$DR6)</f>
        <v>2210.0401142314217</v>
      </c>
      <c r="CQ6" s="127">
        <f ca="1">CS5+CT5</f>
        <v>2166.354458290049</v>
      </c>
      <c r="CR6" s="128">
        <f ca="1">CP6-CQ6</f>
        <v>43.685655941372715</v>
      </c>
      <c r="CS6" s="128">
        <f ca="1">CQ6+CR6*CR$3</f>
        <v>2175.0915894783234</v>
      </c>
      <c r="CT6" s="128">
        <f ca="1">CT5+CR6*CT$3</f>
        <v>289.0348248295756</v>
      </c>
      <c r="CU6" s="129">
        <f ca="1">CR6^2</f>
        <v>1908.4365350279932</v>
      </c>
      <c r="CW6" s="187">
        <f ca="1">INDIRECT($P$1&amp;$Q$2&amp;$DR6)</f>
        <v>2210.0401142314217</v>
      </c>
      <c r="CX6" s="127">
        <f ca="1">CZ5+DA5</f>
        <v>2166.354458290049</v>
      </c>
      <c r="CY6" s="128">
        <f ca="1">CW6-CX6</f>
        <v>43.685655941372715</v>
      </c>
      <c r="CZ6" s="128">
        <f ca="1">CX6+CY6*CY$3</f>
        <v>2183.8287206665982</v>
      </c>
      <c r="DA6" s="128">
        <f ca="1">DA5+CY6*DA$3</f>
        <v>289.0348248295756</v>
      </c>
      <c r="DB6" s="129">
        <f ca="1">CY6^2</f>
        <v>1908.4365350279932</v>
      </c>
      <c r="DD6" s="187">
        <f ca="1">INDIRECT($P$1&amp;$Q$2&amp;$DR6)</f>
        <v>2210.0401142314217</v>
      </c>
      <c r="DE6" s="127">
        <f ca="1">DG5+DH5</f>
        <v>2166.354458290049</v>
      </c>
      <c r="DF6" s="128">
        <f ca="1">DD6-DE6</f>
        <v>43.685655941372715</v>
      </c>
      <c r="DG6" s="128">
        <f ca="1">DE6+DF6*DF$3</f>
        <v>2192.5658518548726</v>
      </c>
      <c r="DH6" s="128">
        <f ca="1">DH5+DF6*DH$3</f>
        <v>289.0348248295756</v>
      </c>
      <c r="DI6" s="129">
        <f ca="1">DF6^2</f>
        <v>1908.4365350279932</v>
      </c>
      <c r="DK6" s="187">
        <f ca="1">INDIRECT($P$1&amp;$Q$2&amp;$DR6)</f>
        <v>2210.0401142314217</v>
      </c>
      <c r="DL6" s="127">
        <f ca="1">DN5+DO5</f>
        <v>2166.354458290049</v>
      </c>
      <c r="DM6" s="128">
        <f ca="1">DK6-DL6</f>
        <v>43.685655941372715</v>
      </c>
      <c r="DN6" s="128">
        <f ca="1">DL6+DM6*DM$3</f>
        <v>2205.6715486372846</v>
      </c>
      <c r="DO6" s="128">
        <f ca="1">DO5+DM6*DO$3</f>
        <v>289.0348248295756</v>
      </c>
      <c r="DP6" s="129">
        <f ca="1">DM6^2</f>
        <v>1908.4365350279932</v>
      </c>
      <c r="DR6" s="184">
        <v>7</v>
      </c>
    </row>
    <row r="7" spans="1:122" ht="15.75" x14ac:dyDescent="0.25">
      <c r="B7" s="117" t="s">
        <v>76</v>
      </c>
      <c r="C7" s="117">
        <v>0.4</v>
      </c>
      <c r="D7" s="130">
        <f t="shared" ref="D7:I7" ca="1" si="2">INDIRECT(D31)</f>
        <v>-105.21900941059569</v>
      </c>
      <c r="E7" s="54">
        <f t="shared" ca="1" si="2"/>
        <v>525.4817717298057</v>
      </c>
      <c r="F7" s="130">
        <f t="shared" ca="1" si="2"/>
        <v>-9.7799180272867261</v>
      </c>
      <c r="G7" s="54">
        <f t="shared" ca="1" si="2"/>
        <v>548.03753793338069</v>
      </c>
      <c r="H7" s="130">
        <f t="shared" ca="1" si="2"/>
        <v>50.317573041293748</v>
      </c>
      <c r="I7" s="54">
        <f t="shared" ca="1" si="2"/>
        <v>648.20152100050814</v>
      </c>
      <c r="P7">
        <f t="shared" ref="P7:P33" ca="1" si="3">INDIRECT($P$1&amp;$P$2&amp;$DR7)</f>
        <v>1981</v>
      </c>
      <c r="Q7" s="187">
        <f t="shared" ref="Q7:Q33" ca="1" si="4">INDIRECT($P$1&amp;$Q$2&amp;$DR7)</f>
        <v>2320.5853488519956</v>
      </c>
      <c r="R7" s="127">
        <f t="shared" ref="R7:R33" ca="1" si="5">T6+U6</f>
        <v>2451.2391458051943</v>
      </c>
      <c r="S7" s="128">
        <f t="shared" ref="S7:S33" ca="1" si="6">Q7-R7</f>
        <v>-130.65379695319871</v>
      </c>
      <c r="T7" s="128">
        <f t="shared" ref="T7:T33" ca="1" si="7">R7+S7*S$3</f>
        <v>2438.1737661098746</v>
      </c>
      <c r="U7" s="128">
        <f t="shared" ref="U7:U33" ca="1" si="8">U6+S7*U$3</f>
        <v>279.86285293624195</v>
      </c>
      <c r="V7" s="129">
        <f t="shared" ref="V7:V33" ca="1" si="9">S7^2</f>
        <v>17070.414658287675</v>
      </c>
      <c r="X7" s="187">
        <f t="shared" ref="X7:X33" ca="1" si="10">INDIRECT($P$1&amp;$Q$2&amp;$DR7)</f>
        <v>2320.5853488519956</v>
      </c>
      <c r="Y7" s="127">
        <f t="shared" ref="Y7:Y33" ca="1" si="11">AA6+AB6</f>
        <v>2455.6077113993315</v>
      </c>
      <c r="Z7" s="128">
        <f t="shared" ref="Z7:Z33" ca="1" si="12">X7-Y7</f>
        <v>-135.02236254733589</v>
      </c>
      <c r="AA7" s="128">
        <f t="shared" ref="AA7:AA33" ca="1" si="13">Y7+Z7*Z$3</f>
        <v>2428.6032388898643</v>
      </c>
      <c r="AB7" s="128">
        <f t="shared" ref="AB7:AB33" ca="1" si="14">AB6+Z7*AB$3</f>
        <v>279.84101010827123</v>
      </c>
      <c r="AC7" s="129">
        <f t="shared" ref="AC7:AC33" ca="1" si="15">Z7^2</f>
        <v>18231.038387864213</v>
      </c>
      <c r="AE7" s="187">
        <f t="shared" ref="AE7:AE33" ca="1" si="16">INDIRECT($P$1&amp;$Q$2&amp;$DR7)</f>
        <v>2320.5853488519956</v>
      </c>
      <c r="AF7" s="127">
        <f t="shared" ref="AF7:AF33" ca="1" si="17">AH6+AI6</f>
        <v>2464.3448425876063</v>
      </c>
      <c r="AG7" s="128">
        <f t="shared" ref="AG7:AG33" ca="1" si="18">AE7-AF7</f>
        <v>-143.7594937356107</v>
      </c>
      <c r="AH7" s="128">
        <f t="shared" ref="AH7:AH33" ca="1" si="19">AF7+AG7*AG$3</f>
        <v>2406.841045093362</v>
      </c>
      <c r="AI7" s="128">
        <f t="shared" ref="AI7:AI33" ca="1" si="20">AI6+AG7*AI$3</f>
        <v>279.79732445232986</v>
      </c>
      <c r="AJ7" s="129">
        <f t="shared" ref="AJ7:AJ33" ca="1" si="21">AG7^2</f>
        <v>20666.792039119093</v>
      </c>
      <c r="AL7" s="187">
        <f t="shared" ref="AL7:AL33" ca="1" si="22">INDIRECT($P$1&amp;$Q$2&amp;$DR7)</f>
        <v>2320.5853488519956</v>
      </c>
      <c r="AM7" s="127">
        <f t="shared" ref="AM7:AM33" ca="1" si="23">AO6+AP6</f>
        <v>2473.0819737758807</v>
      </c>
      <c r="AN7" s="128">
        <f t="shared" ref="AN7:AN33" ca="1" si="24">AL7-AM7</f>
        <v>-152.49662492388507</v>
      </c>
      <c r="AO7" s="128">
        <f t="shared" ref="AO7:AO33" ca="1" si="25">AM7+AN7*AN$3</f>
        <v>2381.5839988215498</v>
      </c>
      <c r="AP7" s="128">
        <f t="shared" ref="AP7:AP33" ca="1" si="26">AP6+AN7*AP$3</f>
        <v>279.75363879638849</v>
      </c>
      <c r="AQ7" s="129">
        <f t="shared" ref="AQ7:AQ33" ca="1" si="27">AN7^2</f>
        <v>23255.220613176083</v>
      </c>
      <c r="AS7" s="187">
        <f t="shared" ref="AS7:AS33" ca="1" si="28">INDIRECT($P$1&amp;$Q$2&amp;$DR7)</f>
        <v>2320.5853488519956</v>
      </c>
      <c r="AT7" s="127">
        <f t="shared" ref="AT7:AT33" ca="1" si="29">AV6+AW6</f>
        <v>2486.1876705582927</v>
      </c>
      <c r="AU7" s="128">
        <f t="shared" ref="AU7:AU33" ca="1" si="30">AS7-AT7</f>
        <v>-165.60232170629706</v>
      </c>
      <c r="AV7" s="128">
        <f t="shared" ref="AV7:AV33" ca="1" si="31">AT7+AU7*AU$3</f>
        <v>2337.1455810226253</v>
      </c>
      <c r="AW7" s="128">
        <f t="shared" ref="AW7:AW33" ca="1" si="32">AW6+AU7*AW$3</f>
        <v>279.68811031247645</v>
      </c>
      <c r="AX7" s="129">
        <f t="shared" ref="AX7:AX33" ca="1" si="33">AU7^2</f>
        <v>27424.128954515905</v>
      </c>
      <c r="AZ7" s="187">
        <f t="shared" ref="AZ7:AZ33" ca="1" si="34">INDIRECT($P$1&amp;$Q$2&amp;$DR7)</f>
        <v>2320.5853488519956</v>
      </c>
      <c r="BA7" s="127">
        <f t="shared" ref="BA7:BA33" ca="1" si="35">BC6+BD6</f>
        <v>2453.2050003225559</v>
      </c>
      <c r="BB7" s="128">
        <f t="shared" ref="BB7:BB33" ca="1" si="36">AZ7-BA7</f>
        <v>-132.61965147056026</v>
      </c>
      <c r="BC7" s="128">
        <f t="shared" ref="BC7:BC33" ca="1" si="37">BA7+BB7*BB$3</f>
        <v>2439.9430351755</v>
      </c>
      <c r="BD7" s="128">
        <f t="shared" ref="BD7:BD33" ca="1" si="38">BD6+BB7*BD$3</f>
        <v>275.85099386484171</v>
      </c>
      <c r="BE7" s="129">
        <f t="shared" ref="BE7:BE33" ca="1" si="39">BB7^2</f>
        <v>17587.971956172874</v>
      </c>
      <c r="BG7" s="187">
        <f t="shared" ref="BG7:BG33" ca="1" si="40">INDIRECT($P$1&amp;$Q$2&amp;$DR7)</f>
        <v>2320.5853488519956</v>
      </c>
      <c r="BH7" s="127">
        <f t="shared" ref="BH7:BH33" ca="1" si="41">BJ6+BK6</f>
        <v>2457.573565916693</v>
      </c>
      <c r="BI7" s="128">
        <f t="shared" ref="BI7:BI33" ca="1" si="42">BG7-BH7</f>
        <v>-136.98821706469744</v>
      </c>
      <c r="BJ7" s="128">
        <f t="shared" ref="BJ7:BJ33" ca="1" si="43">BH7+BI7*BI$3</f>
        <v>2430.1759225037536</v>
      </c>
      <c r="BK7" s="128">
        <f t="shared" ref="BK7:BK33" ca="1" si="44">BK6+BI7*BK$3</f>
        <v>275.63256558513484</v>
      </c>
      <c r="BL7" s="129">
        <f t="shared" ref="BL7:BL33" ca="1" si="45">BI7^2</f>
        <v>18765.771614564663</v>
      </c>
      <c r="BN7" s="187">
        <f t="shared" ref="BN7:BN33" ca="1" si="46">INDIRECT($P$1&amp;$Q$2&amp;$DR7)</f>
        <v>2320.5853488519956</v>
      </c>
      <c r="BO7" s="127">
        <f t="shared" ref="BO7:BO33" ca="1" si="47">BQ6+BR6</f>
        <v>2466.3106971049679</v>
      </c>
      <c r="BP7" s="128">
        <f t="shared" ref="BP7:BP33" ca="1" si="48">BN7-BO7</f>
        <v>-145.72534825297225</v>
      </c>
      <c r="BQ7" s="128">
        <f t="shared" ref="BQ7:BQ33" ca="1" si="49">BO7+BP7*BP$3</f>
        <v>2408.020557803779</v>
      </c>
      <c r="BR7" s="128">
        <f t="shared" ref="BR7:BR33" ca="1" si="50">BR6+BP7*BR$3</f>
        <v>275.1957090257211</v>
      </c>
      <c r="BS7" s="129">
        <f t="shared" ref="BS7:BS33" ca="1" si="51">BP7^2</f>
        <v>21235.877123450042</v>
      </c>
      <c r="BU7" s="187">
        <f t="shared" ref="BU7:BU33" ca="1" si="52">INDIRECT($P$1&amp;$Q$2&amp;$DR7)</f>
        <v>2320.5853488519956</v>
      </c>
      <c r="BV7" s="127">
        <f t="shared" ref="BV7:BV33" ca="1" si="53">BX6+BY6</f>
        <v>2475.0478282932422</v>
      </c>
      <c r="BW7" s="128">
        <f t="shared" ref="BW7:BW33" ca="1" si="54">BU7-BV7</f>
        <v>-154.46247944124661</v>
      </c>
      <c r="BX7" s="128">
        <f t="shared" ref="BX7:BX33" ca="1" si="55">BV7+BW7*BW$3</f>
        <v>2382.3703406284944</v>
      </c>
      <c r="BY7" s="128">
        <f t="shared" ref="BY7:BY33" ca="1" si="56">BY6+BW7*BY$3</f>
        <v>274.75885246630736</v>
      </c>
      <c r="BZ7" s="129">
        <f t="shared" ref="BZ7:BZ33" ca="1" si="57">BW7^2</f>
        <v>23858.657555137532</v>
      </c>
      <c r="CB7" s="187">
        <f t="shared" ref="CB7:CB33" ca="1" si="58">INDIRECT($P$1&amp;$Q$2&amp;$DR7)</f>
        <v>2320.5853488519956</v>
      </c>
      <c r="CC7" s="127">
        <f t="shared" ref="CC7:CC33" ca="1" si="59">CE6+CF6</f>
        <v>2488.1535250756542</v>
      </c>
      <c r="CD7" s="128">
        <f t="shared" ref="CD7:CD33" ca="1" si="60">CB7-CC7</f>
        <v>-167.56817622365861</v>
      </c>
      <c r="CE7" s="128">
        <f t="shared" ref="CE7:CE33" ca="1" si="61">CC7+CD7*CD$3</f>
        <v>2337.3421664743614</v>
      </c>
      <c r="CF7" s="128">
        <f t="shared" ref="CF7:CF33" ca="1" si="62">CF6+CD7*CF$3</f>
        <v>274.10356762718681</v>
      </c>
      <c r="CG7" s="129">
        <f t="shared" ref="CG7:CG33" ca="1" si="63">CD7^2</f>
        <v>28079.093682923107</v>
      </c>
      <c r="CI7" s="187">
        <f t="shared" ref="CI7:CI33" ca="1" si="64">INDIRECT($P$1&amp;$Q$2&amp;$DR7)</f>
        <v>2320.5853488519956</v>
      </c>
      <c r="CJ7" s="127">
        <f t="shared" ref="CJ7:CJ33" ca="1" si="65">CL6+CM6</f>
        <v>2459.7578487137616</v>
      </c>
      <c r="CK7" s="128">
        <f t="shared" ref="CK7:CK33" ca="1" si="66">CI7-CJ7</f>
        <v>-139.17249986176603</v>
      </c>
      <c r="CL7" s="128">
        <f t="shared" ref="CL7:CL33" ca="1" si="67">CJ7+CK7*CK$3</f>
        <v>2445.8405987275851</v>
      </c>
      <c r="CM7" s="128">
        <f t="shared" ref="CM7:CM33" ca="1" si="68">CM6+CK7*CM$3</f>
        <v>261.20032485722237</v>
      </c>
      <c r="CN7" s="129">
        <f t="shared" ref="CN7:CN33" ca="1" si="69">CK7^2</f>
        <v>19368.984717773266</v>
      </c>
      <c r="CP7" s="187">
        <f t="shared" ref="CP7:CP33" ca="1" si="70">INDIRECT($P$1&amp;$Q$2&amp;$DR7)</f>
        <v>2320.5853488519956</v>
      </c>
      <c r="CQ7" s="127">
        <f t="shared" ref="CQ7:CQ33" ca="1" si="71">CS6+CT6</f>
        <v>2464.1264143078988</v>
      </c>
      <c r="CR7" s="128">
        <f t="shared" ref="CR7:CR33" ca="1" si="72">CP7-CQ7</f>
        <v>-143.54106545590321</v>
      </c>
      <c r="CS7" s="128">
        <f t="shared" ref="CS7:CS33" ca="1" si="73">CQ7+CR7*CR$3</f>
        <v>2435.418201216718</v>
      </c>
      <c r="CT7" s="128">
        <f t="shared" ref="CT7:CT33" ca="1" si="74">CT6+CR7*CT$3</f>
        <v>260.32661173839494</v>
      </c>
      <c r="CU7" s="129">
        <f t="shared" ref="CU7:CU33" ca="1" si="75">CR7^2</f>
        <v>20604.037472215889</v>
      </c>
      <c r="CW7" s="187">
        <f t="shared" ref="CW7:CW33" ca="1" si="76">INDIRECT($P$1&amp;$Q$2&amp;$DR7)</f>
        <v>2320.5853488519956</v>
      </c>
      <c r="CX7" s="127">
        <f t="shared" ref="CX7:CX33" ca="1" si="77">CZ6+DA6</f>
        <v>2472.8635454961736</v>
      </c>
      <c r="CY7" s="128">
        <f t="shared" ref="CY7:CY33" ca="1" si="78">CW7-CX7</f>
        <v>-152.27819664417802</v>
      </c>
      <c r="CZ7" s="128">
        <f t="shared" ref="CZ7:CZ33" ca="1" si="79">CX7+CY7*CY$3</f>
        <v>2411.9522668385025</v>
      </c>
      <c r="DA7" s="128">
        <f t="shared" ref="DA7:DA33" ca="1" si="80">DA6+CY7*DA$3</f>
        <v>258.57918550073998</v>
      </c>
      <c r="DB7" s="129">
        <f t="shared" ref="DB7:DB33" ca="1" si="81">CY7^2</f>
        <v>23188.64917320295</v>
      </c>
      <c r="DD7" s="187">
        <f t="shared" ref="DD7:DD33" ca="1" si="82">INDIRECT($P$1&amp;$Q$2&amp;$DR7)</f>
        <v>2320.5853488519956</v>
      </c>
      <c r="DE7" s="127">
        <f t="shared" ref="DE7:DE33" ca="1" si="83">DG6+DH6</f>
        <v>2481.600676684448</v>
      </c>
      <c r="DF7" s="128">
        <f t="shared" ref="DF7:DF33" ca="1" si="84">DD7-DE7</f>
        <v>-161.01532783245239</v>
      </c>
      <c r="DG7" s="128">
        <f t="shared" ref="DG7:DG33" ca="1" si="85">DE7+DF7*DF$3</f>
        <v>2384.9914799849766</v>
      </c>
      <c r="DH7" s="128">
        <f t="shared" ref="DH7:DH33" ca="1" si="86">DH6+DF7*DH$3</f>
        <v>256.83175926308513</v>
      </c>
      <c r="DI7" s="129">
        <f t="shared" ref="DI7:DI33" ca="1" si="87">DF7^2</f>
        <v>25925.935796992115</v>
      </c>
      <c r="DK7" s="187">
        <f t="shared" ref="DK7:DK33" ca="1" si="88">INDIRECT($P$1&amp;$Q$2&amp;$DR7)</f>
        <v>2320.5853488519956</v>
      </c>
      <c r="DL7" s="127">
        <f t="shared" ref="DL7:DL33" ca="1" si="89">DN6+DO6</f>
        <v>2494.70637346686</v>
      </c>
      <c r="DM7" s="128">
        <f t="shared" ref="DM7:DM33" ca="1" si="90">DK7-DL7</f>
        <v>-174.12102461486438</v>
      </c>
      <c r="DN7" s="128">
        <f t="shared" ref="DN7:DN33" ca="1" si="91">DL7+DM7*DM$3</f>
        <v>2337.9974513134821</v>
      </c>
      <c r="DO7" s="128">
        <f t="shared" ref="DO7:DO33" ca="1" si="92">DO6+DM7*DO$3</f>
        <v>254.21061990660272</v>
      </c>
      <c r="DP7" s="129">
        <f t="shared" ref="DP7:DP33" ca="1" si="93">DM7^2</f>
        <v>30318.13121293021</v>
      </c>
      <c r="DR7" s="185">
        <v>8</v>
      </c>
    </row>
    <row r="8" spans="1:122" ht="16.5" thickBot="1" x14ac:dyDescent="0.3">
      <c r="B8" s="117" t="s">
        <v>72</v>
      </c>
      <c r="C8" s="117">
        <v>0.6</v>
      </c>
      <c r="D8" s="130">
        <f t="shared" ref="D8:I8" ca="1" si="94">INDIRECT(D32)</f>
        <v>-62.906281499007868</v>
      </c>
      <c r="E8" s="54">
        <f t="shared" ca="1" si="94"/>
        <v>498.05237271420026</v>
      </c>
      <c r="F8" s="130">
        <f t="shared" ca="1" si="94"/>
        <v>-9.7799180272867261</v>
      </c>
      <c r="G8" s="54">
        <f t="shared" ca="1" si="94"/>
        <v>515.73993339750552</v>
      </c>
      <c r="H8" s="130">
        <f t="shared" ca="1" si="94"/>
        <v>38.810572736614404</v>
      </c>
      <c r="I8" s="54">
        <f t="shared" ca="1" si="94"/>
        <v>571.14351816753651</v>
      </c>
      <c r="P8">
        <f t="shared" ca="1" si="3"/>
        <v>1982</v>
      </c>
      <c r="Q8" s="187">
        <f t="shared" ca="1" si="4"/>
        <v>2488.3003888711573</v>
      </c>
      <c r="R8" s="127">
        <f t="shared" ca="1" si="5"/>
        <v>2718.0366190461164</v>
      </c>
      <c r="S8" s="128">
        <f t="shared" ca="1" si="6"/>
        <v>-229.73623017495902</v>
      </c>
      <c r="T8" s="128">
        <f t="shared" ca="1" si="7"/>
        <v>2695.0629960286205</v>
      </c>
      <c r="U8" s="128">
        <f t="shared" ca="1" si="8"/>
        <v>278.71417178536717</v>
      </c>
      <c r="V8" s="129">
        <f t="shared" ca="1" si="9"/>
        <v>52778.735455001748</v>
      </c>
      <c r="X8" s="187">
        <f t="shared" ca="1" si="10"/>
        <v>2488.3003888711573</v>
      </c>
      <c r="Y8" s="127">
        <f t="shared" ca="1" si="11"/>
        <v>2708.4442489981357</v>
      </c>
      <c r="Z8" s="128">
        <f t="shared" ca="1" si="12"/>
        <v>-220.14386012697832</v>
      </c>
      <c r="AA8" s="128">
        <f t="shared" ca="1" si="13"/>
        <v>2664.4154769727402</v>
      </c>
      <c r="AB8" s="128">
        <f t="shared" ca="1" si="14"/>
        <v>278.74029080763637</v>
      </c>
      <c r="AC8" s="129">
        <f t="shared" ca="1" si="15"/>
        <v>48463.3191516066</v>
      </c>
      <c r="AE8" s="187">
        <f t="shared" ca="1" si="16"/>
        <v>2488.3003888711573</v>
      </c>
      <c r="AF8" s="127">
        <f t="shared" ca="1" si="17"/>
        <v>2686.6383695456921</v>
      </c>
      <c r="AG8" s="128">
        <f t="shared" ca="1" si="18"/>
        <v>-198.33798067453472</v>
      </c>
      <c r="AH8" s="128">
        <f t="shared" ca="1" si="19"/>
        <v>2607.3031772758782</v>
      </c>
      <c r="AI8" s="128">
        <f t="shared" ca="1" si="20"/>
        <v>278.80563454895719</v>
      </c>
      <c r="AJ8" s="129">
        <f t="shared" ca="1" si="21"/>
        <v>39337.954578052108</v>
      </c>
      <c r="AL8" s="187">
        <f t="shared" ca="1" si="22"/>
        <v>2488.3003888711573</v>
      </c>
      <c r="AM8" s="127">
        <f t="shared" ca="1" si="23"/>
        <v>2661.3376376179385</v>
      </c>
      <c r="AN8" s="128">
        <f t="shared" ca="1" si="24"/>
        <v>-173.03724874678119</v>
      </c>
      <c r="AO8" s="128">
        <f t="shared" ca="1" si="25"/>
        <v>2557.5152883698697</v>
      </c>
      <c r="AP8" s="128">
        <f t="shared" ca="1" si="26"/>
        <v>278.8884525526546</v>
      </c>
      <c r="AQ8" s="129">
        <f t="shared" ca="1" si="27"/>
        <v>29941.889453855427</v>
      </c>
      <c r="AS8" s="187">
        <f t="shared" ca="1" si="28"/>
        <v>2488.3003888711573</v>
      </c>
      <c r="AT8" s="127">
        <f t="shared" ca="1" si="29"/>
        <v>2616.8336913351018</v>
      </c>
      <c r="AU8" s="128">
        <f t="shared" ca="1" si="30"/>
        <v>-128.53330246394444</v>
      </c>
      <c r="AV8" s="128">
        <f t="shared" ca="1" si="31"/>
        <v>2501.1537191175516</v>
      </c>
      <c r="AW8" s="128">
        <f t="shared" ca="1" si="32"/>
        <v>279.0454438001567</v>
      </c>
      <c r="AX8" s="129">
        <f t="shared" ca="1" si="33"/>
        <v>16520.809842287825</v>
      </c>
      <c r="AZ8" s="187">
        <f t="shared" ca="1" si="34"/>
        <v>2488.3003888711573</v>
      </c>
      <c r="BA8" s="127">
        <f t="shared" ca="1" si="35"/>
        <v>2715.7940290403417</v>
      </c>
      <c r="BB8" s="128">
        <f t="shared" ca="1" si="36"/>
        <v>-227.49364016918435</v>
      </c>
      <c r="BC8" s="128">
        <f t="shared" ca="1" si="37"/>
        <v>2693.0446650234235</v>
      </c>
      <c r="BD8" s="128">
        <f t="shared" ca="1" si="38"/>
        <v>264.47631185638249</v>
      </c>
      <c r="BE8" s="129">
        <f t="shared" ca="1" si="39"/>
        <v>51753.356317426325</v>
      </c>
      <c r="BG8" s="187">
        <f t="shared" ca="1" si="40"/>
        <v>2488.3003888711573</v>
      </c>
      <c r="BH8" s="127">
        <f t="shared" ca="1" si="41"/>
        <v>2705.8084880888882</v>
      </c>
      <c r="BI8" s="128">
        <f t="shared" ca="1" si="42"/>
        <v>-217.50809921773089</v>
      </c>
      <c r="BJ8" s="128">
        <f t="shared" ca="1" si="43"/>
        <v>2662.3068682453422</v>
      </c>
      <c r="BK8" s="128">
        <f t="shared" ca="1" si="44"/>
        <v>264.75716062424829</v>
      </c>
      <c r="BL8" s="129">
        <f t="shared" ca="1" si="45"/>
        <v>47309.773225310266</v>
      </c>
      <c r="BN8" s="187">
        <f t="shared" ca="1" si="46"/>
        <v>2488.3003888711573</v>
      </c>
      <c r="BO8" s="127">
        <f t="shared" ca="1" si="47"/>
        <v>2683.2162668295</v>
      </c>
      <c r="BP8" s="128">
        <f t="shared" ca="1" si="48"/>
        <v>-194.91587795834266</v>
      </c>
      <c r="BQ8" s="128">
        <f t="shared" ca="1" si="49"/>
        <v>2605.2499156461631</v>
      </c>
      <c r="BR8" s="128">
        <f t="shared" ca="1" si="50"/>
        <v>265.44991512780399</v>
      </c>
      <c r="BS8" s="129">
        <f t="shared" ca="1" si="51"/>
        <v>37992.199480271534</v>
      </c>
      <c r="BU8" s="187">
        <f t="shared" ca="1" si="52"/>
        <v>2488.3003888711573</v>
      </c>
      <c r="BV8" s="127">
        <f t="shared" ca="1" si="53"/>
        <v>2657.1291930948018</v>
      </c>
      <c r="BW8" s="128">
        <f t="shared" ca="1" si="54"/>
        <v>-168.82880422364451</v>
      </c>
      <c r="BX8" s="128">
        <f t="shared" ca="1" si="55"/>
        <v>2555.8319105606151</v>
      </c>
      <c r="BY8" s="128">
        <f t="shared" ca="1" si="56"/>
        <v>266.31741225512513</v>
      </c>
      <c r="BZ8" s="129">
        <f t="shared" ca="1" si="57"/>
        <v>28503.165135585688</v>
      </c>
      <c r="CB8" s="187">
        <f t="shared" ca="1" si="58"/>
        <v>2488.3003888711573</v>
      </c>
      <c r="CC8" s="127">
        <f t="shared" ca="1" si="59"/>
        <v>2611.4457341015482</v>
      </c>
      <c r="CD8" s="128">
        <f t="shared" ca="1" si="60"/>
        <v>-123.14534523039083</v>
      </c>
      <c r="CE8" s="128">
        <f t="shared" ca="1" si="61"/>
        <v>2500.6149233941965</v>
      </c>
      <c r="CF8" s="128">
        <f t="shared" ca="1" si="62"/>
        <v>267.94630036566724</v>
      </c>
      <c r="CG8" s="129">
        <f t="shared" ca="1" si="63"/>
        <v>15164.776051912142</v>
      </c>
      <c r="CI8" s="187">
        <f t="shared" ca="1" si="64"/>
        <v>2488.3003888711573</v>
      </c>
      <c r="CJ8" s="127">
        <f t="shared" ca="1" si="65"/>
        <v>2707.0409235848074</v>
      </c>
      <c r="CK8" s="128">
        <f t="shared" ca="1" si="66"/>
        <v>-218.74053471365005</v>
      </c>
      <c r="CL8" s="128">
        <f t="shared" ca="1" si="67"/>
        <v>2685.1668701134422</v>
      </c>
      <c r="CM8" s="128">
        <f t="shared" ca="1" si="68"/>
        <v>217.45221791449237</v>
      </c>
      <c r="CN8" s="129">
        <f t="shared" ca="1" si="69"/>
        <v>47847.421526813545</v>
      </c>
      <c r="CP8" s="187">
        <f t="shared" ca="1" si="70"/>
        <v>2488.3003888711573</v>
      </c>
      <c r="CQ8" s="127">
        <f t="shared" ca="1" si="71"/>
        <v>2695.744812955113</v>
      </c>
      <c r="CR8" s="128">
        <f t="shared" ca="1" si="72"/>
        <v>-207.44442408395571</v>
      </c>
      <c r="CS8" s="128">
        <f t="shared" ca="1" si="73"/>
        <v>2654.2559281383219</v>
      </c>
      <c r="CT8" s="128">
        <f t="shared" ca="1" si="74"/>
        <v>218.8377269216038</v>
      </c>
      <c r="CU8" s="129">
        <f t="shared" ca="1" si="75"/>
        <v>43033.189083524063</v>
      </c>
      <c r="CW8" s="187">
        <f t="shared" ca="1" si="76"/>
        <v>2488.3003888711573</v>
      </c>
      <c r="CX8" s="127">
        <f t="shared" ca="1" si="77"/>
        <v>2670.5314523392426</v>
      </c>
      <c r="CY8" s="128">
        <f t="shared" ca="1" si="78"/>
        <v>-182.23106346808527</v>
      </c>
      <c r="CZ8" s="128">
        <f t="shared" ca="1" si="79"/>
        <v>2597.6390269520084</v>
      </c>
      <c r="DA8" s="128">
        <f t="shared" ca="1" si="80"/>
        <v>222.13297280712294</v>
      </c>
      <c r="DB8" s="129">
        <f t="shared" ca="1" si="81"/>
        <v>33208.160492709321</v>
      </c>
      <c r="DD8" s="187">
        <f t="shared" ca="1" si="82"/>
        <v>2488.3003888711573</v>
      </c>
      <c r="DE8" s="127">
        <f t="shared" ca="1" si="83"/>
        <v>2641.8232392480618</v>
      </c>
      <c r="DF8" s="128">
        <f t="shared" ca="1" si="84"/>
        <v>-153.52285037690444</v>
      </c>
      <c r="DG8" s="128">
        <f t="shared" ca="1" si="85"/>
        <v>2549.709529021919</v>
      </c>
      <c r="DH8" s="128">
        <f t="shared" ca="1" si="86"/>
        <v>226.12718918770423</v>
      </c>
      <c r="DI8" s="129">
        <f t="shared" ca="1" si="87"/>
        <v>23569.26558784939</v>
      </c>
      <c r="DK8" s="187">
        <f t="shared" ca="1" si="88"/>
        <v>2488.3003888711573</v>
      </c>
      <c r="DL8" s="127">
        <f t="shared" ca="1" si="89"/>
        <v>2592.208071220085</v>
      </c>
      <c r="DM8" s="128">
        <f t="shared" ca="1" si="90"/>
        <v>-103.90768234892766</v>
      </c>
      <c r="DN8" s="128">
        <f t="shared" ca="1" si="91"/>
        <v>2498.69115710605</v>
      </c>
      <c r="DO8" s="128">
        <f t="shared" ca="1" si="92"/>
        <v>233.42908343681717</v>
      </c>
      <c r="DP8" s="129">
        <f t="shared" ca="1" si="93"/>
        <v>10796.806451125654</v>
      </c>
      <c r="DR8" s="185">
        <v>9</v>
      </c>
    </row>
    <row r="9" spans="1:122" ht="16.5" thickBot="1" x14ac:dyDescent="0.3">
      <c r="B9" s="118" t="s">
        <v>73</v>
      </c>
      <c r="C9" s="118">
        <v>0.9</v>
      </c>
      <c r="D9" s="131">
        <f t="shared" ref="D9:I9" ca="1" si="95">INDIRECT(D33)</f>
        <v>-38.449011177231974</v>
      </c>
      <c r="E9" s="60">
        <f t="shared" ca="1" si="95"/>
        <v>461.128193664393</v>
      </c>
      <c r="F9" s="131">
        <f t="shared" ca="1" si="95"/>
        <v>-6.6656454687606255</v>
      </c>
      <c r="G9" s="60">
        <f t="shared" ca="1" si="95"/>
        <v>471.14996816139512</v>
      </c>
      <c r="H9" s="131">
        <f t="shared" ca="1" si="95"/>
        <v>21.780049726490347</v>
      </c>
      <c r="I9" s="60">
        <f t="shared" ca="1" si="95"/>
        <v>499.48299674524799</v>
      </c>
      <c r="J9" s="215" t="s">
        <v>86</v>
      </c>
      <c r="K9" s="216"/>
      <c r="L9" s="216"/>
      <c r="M9" s="216"/>
      <c r="N9" s="216"/>
      <c r="O9" s="217"/>
      <c r="P9">
        <f t="shared" ca="1" si="3"/>
        <v>1983</v>
      </c>
      <c r="Q9" s="187">
        <f t="shared" ca="1" si="4"/>
        <v>2767.6827557708266</v>
      </c>
      <c r="R9" s="127">
        <f t="shared" ca="1" si="5"/>
        <v>2973.7771678139879</v>
      </c>
      <c r="S9" s="128">
        <f t="shared" ca="1" si="6"/>
        <v>-206.09441204316136</v>
      </c>
      <c r="T9" s="128">
        <f t="shared" ca="1" si="7"/>
        <v>2953.1677266096717</v>
      </c>
      <c r="U9" s="128">
        <f t="shared" ca="1" si="8"/>
        <v>277.68369972515137</v>
      </c>
      <c r="V9" s="129">
        <f t="shared" ca="1" si="9"/>
        <v>42474.906675416372</v>
      </c>
      <c r="X9" s="187">
        <f t="shared" ca="1" si="10"/>
        <v>2767.6827557708266</v>
      </c>
      <c r="Y9" s="127">
        <f t="shared" ca="1" si="11"/>
        <v>2943.1557677803767</v>
      </c>
      <c r="Z9" s="128">
        <f t="shared" ca="1" si="12"/>
        <v>-175.47301200955008</v>
      </c>
      <c r="AA9" s="128">
        <f t="shared" ca="1" si="13"/>
        <v>2908.0611653784667</v>
      </c>
      <c r="AB9" s="128">
        <f t="shared" ca="1" si="14"/>
        <v>277.86292574758863</v>
      </c>
      <c r="AC9" s="129">
        <f t="shared" ca="1" si="15"/>
        <v>30790.777943703706</v>
      </c>
      <c r="AE9" s="187">
        <f t="shared" ca="1" si="16"/>
        <v>2767.6827557708266</v>
      </c>
      <c r="AF9" s="127">
        <f t="shared" ca="1" si="17"/>
        <v>2886.1088118248354</v>
      </c>
      <c r="AG9" s="128">
        <f t="shared" ca="1" si="18"/>
        <v>-118.42605605400877</v>
      </c>
      <c r="AH9" s="128">
        <f t="shared" ca="1" si="19"/>
        <v>2838.7383894032318</v>
      </c>
      <c r="AI9" s="128">
        <f t="shared" ca="1" si="20"/>
        <v>278.21350426868713</v>
      </c>
      <c r="AJ9" s="129">
        <f t="shared" ca="1" si="21"/>
        <v>14024.730752507226</v>
      </c>
      <c r="AL9" s="187">
        <f t="shared" ca="1" si="22"/>
        <v>2767.6827557708266</v>
      </c>
      <c r="AM9" s="127">
        <f t="shared" ca="1" si="23"/>
        <v>2836.4037409225243</v>
      </c>
      <c r="AN9" s="128">
        <f t="shared" ca="1" si="24"/>
        <v>-68.720985151697732</v>
      </c>
      <c r="AO9" s="128">
        <f t="shared" ca="1" si="25"/>
        <v>2795.1711498315058</v>
      </c>
      <c r="AP9" s="128">
        <f t="shared" ca="1" si="26"/>
        <v>278.54484762689611</v>
      </c>
      <c r="AQ9" s="129">
        <f t="shared" ca="1" si="27"/>
        <v>4722.5738002198605</v>
      </c>
      <c r="AS9" s="187">
        <f t="shared" ca="1" si="28"/>
        <v>2767.6827557708266</v>
      </c>
      <c r="AT9" s="127">
        <f t="shared" ca="1" si="29"/>
        <v>2780.1991629177082</v>
      </c>
      <c r="AU9" s="128">
        <f t="shared" ca="1" si="30"/>
        <v>-12.516407146881647</v>
      </c>
      <c r="AV9" s="128">
        <f t="shared" ca="1" si="31"/>
        <v>2768.9343964855148</v>
      </c>
      <c r="AW9" s="128">
        <f t="shared" ca="1" si="32"/>
        <v>278.9828617644223</v>
      </c>
      <c r="AX9" s="129">
        <f t="shared" ca="1" si="33"/>
        <v>156.66044786650997</v>
      </c>
      <c r="AZ9" s="187">
        <f t="shared" ca="1" si="34"/>
        <v>2767.6827557708266</v>
      </c>
      <c r="BA9" s="127">
        <f t="shared" ca="1" si="35"/>
        <v>2957.5209768798059</v>
      </c>
      <c r="BB9" s="128">
        <f t="shared" ca="1" si="36"/>
        <v>-189.83822110897927</v>
      </c>
      <c r="BC9" s="128">
        <f t="shared" ca="1" si="37"/>
        <v>2938.5371547689078</v>
      </c>
      <c r="BD9" s="128">
        <f t="shared" ca="1" si="38"/>
        <v>254.98440080093354</v>
      </c>
      <c r="BE9" s="129">
        <f t="shared" ca="1" si="39"/>
        <v>36038.550193821706</v>
      </c>
      <c r="BG9" s="187">
        <f t="shared" ca="1" si="40"/>
        <v>2767.6827557708266</v>
      </c>
      <c r="BH9" s="127">
        <f t="shared" ca="1" si="41"/>
        <v>2927.0640288695904</v>
      </c>
      <c r="BI9" s="128">
        <f t="shared" ca="1" si="42"/>
        <v>-159.38127309876381</v>
      </c>
      <c r="BJ9" s="128">
        <f t="shared" ca="1" si="43"/>
        <v>2895.1877742498377</v>
      </c>
      <c r="BK9" s="128">
        <f t="shared" ca="1" si="44"/>
        <v>256.78809696931012</v>
      </c>
      <c r="BL9" s="129">
        <f t="shared" ca="1" si="45"/>
        <v>25402.390214582734</v>
      </c>
      <c r="BN9" s="187">
        <f t="shared" ca="1" si="46"/>
        <v>2767.6827557708266</v>
      </c>
      <c r="BO9" s="127">
        <f t="shared" ca="1" si="47"/>
        <v>2870.6998307739673</v>
      </c>
      <c r="BP9" s="128">
        <f t="shared" ca="1" si="48"/>
        <v>-103.01707500314069</v>
      </c>
      <c r="BQ9" s="128">
        <f t="shared" ca="1" si="49"/>
        <v>2829.4930007727112</v>
      </c>
      <c r="BR9" s="128">
        <f t="shared" ca="1" si="50"/>
        <v>260.29906137764698</v>
      </c>
      <c r="BS9" s="129">
        <f t="shared" ca="1" si="51"/>
        <v>10612.517742202714</v>
      </c>
      <c r="BU9" s="187">
        <f t="shared" ca="1" si="52"/>
        <v>2767.6827557708266</v>
      </c>
      <c r="BV9" s="127">
        <f t="shared" ca="1" si="53"/>
        <v>2822.1493228157401</v>
      </c>
      <c r="BW9" s="128">
        <f t="shared" ca="1" si="54"/>
        <v>-54.466567044913518</v>
      </c>
      <c r="BX9" s="128">
        <f t="shared" ca="1" si="55"/>
        <v>2789.4693825887921</v>
      </c>
      <c r="BY9" s="128">
        <f t="shared" ca="1" si="56"/>
        <v>263.59408390287945</v>
      </c>
      <c r="BZ9" s="129">
        <f t="shared" ca="1" si="57"/>
        <v>2966.606925658059</v>
      </c>
      <c r="CB9" s="187">
        <f t="shared" ca="1" si="58"/>
        <v>2767.6827557708266</v>
      </c>
      <c r="CC9" s="127">
        <f t="shared" ca="1" si="59"/>
        <v>2768.5612237598639</v>
      </c>
      <c r="CD9" s="128">
        <f t="shared" ca="1" si="60"/>
        <v>-0.87846798903728995</v>
      </c>
      <c r="CE9" s="128">
        <f t="shared" ca="1" si="61"/>
        <v>2767.7706025697303</v>
      </c>
      <c r="CF9" s="128">
        <f t="shared" ca="1" si="62"/>
        <v>267.9023769662154</v>
      </c>
      <c r="CG9" s="129">
        <f t="shared" ca="1" si="63"/>
        <v>0.77170600776322018</v>
      </c>
      <c r="CI9" s="187">
        <f t="shared" ca="1" si="64"/>
        <v>2767.6827557708266</v>
      </c>
      <c r="CJ9" s="127">
        <f t="shared" ca="1" si="65"/>
        <v>2902.6190880279346</v>
      </c>
      <c r="CK9" s="128">
        <f t="shared" ca="1" si="66"/>
        <v>-134.93633225710801</v>
      </c>
      <c r="CL9" s="128">
        <f t="shared" ca="1" si="67"/>
        <v>2889.1254548022239</v>
      </c>
      <c r="CM9" s="128">
        <f t="shared" ca="1" si="68"/>
        <v>190.46495146307075</v>
      </c>
      <c r="CN9" s="129">
        <f t="shared" ca="1" si="69"/>
        <v>18207.813763000646</v>
      </c>
      <c r="CP9" s="187">
        <f t="shared" ca="1" si="70"/>
        <v>2767.6827557708266</v>
      </c>
      <c r="CQ9" s="127">
        <f t="shared" ca="1" si="71"/>
        <v>2873.0936550599258</v>
      </c>
      <c r="CR9" s="128">
        <f t="shared" ca="1" si="72"/>
        <v>-105.41089928909923</v>
      </c>
      <c r="CS9" s="128">
        <f t="shared" ca="1" si="73"/>
        <v>2852.0114752021059</v>
      </c>
      <c r="CT9" s="128">
        <f t="shared" ca="1" si="74"/>
        <v>197.75554706378395</v>
      </c>
      <c r="CU9" s="129">
        <f t="shared" ca="1" si="75"/>
        <v>11111.457688936622</v>
      </c>
      <c r="CW9" s="187">
        <f t="shared" ca="1" si="76"/>
        <v>2767.6827557708266</v>
      </c>
      <c r="CX9" s="127">
        <f t="shared" ca="1" si="77"/>
        <v>2819.7719997591312</v>
      </c>
      <c r="CY9" s="128">
        <f t="shared" ca="1" si="78"/>
        <v>-52.089243988304588</v>
      </c>
      <c r="CZ9" s="128">
        <f t="shared" ca="1" si="79"/>
        <v>2798.9363021638092</v>
      </c>
      <c r="DA9" s="128">
        <f t="shared" ca="1" si="80"/>
        <v>211.71512400946202</v>
      </c>
      <c r="DB9" s="129">
        <f t="shared" ca="1" si="81"/>
        <v>2713.2893392731257</v>
      </c>
      <c r="DD9" s="187">
        <f t="shared" ca="1" si="82"/>
        <v>2767.6827557708266</v>
      </c>
      <c r="DE9" s="127">
        <f t="shared" ca="1" si="83"/>
        <v>2775.8367182096231</v>
      </c>
      <c r="DF9" s="128">
        <f t="shared" ca="1" si="84"/>
        <v>-8.1539624387964977</v>
      </c>
      <c r="DG9" s="128">
        <f t="shared" ca="1" si="85"/>
        <v>2770.944340746345</v>
      </c>
      <c r="DH9" s="128">
        <f t="shared" ca="1" si="86"/>
        <v>224.49639669994494</v>
      </c>
      <c r="DI9" s="129">
        <f t="shared" ca="1" si="87"/>
        <v>66.48710345330413</v>
      </c>
      <c r="DK9" s="187">
        <f t="shared" ca="1" si="88"/>
        <v>2767.6827557708266</v>
      </c>
      <c r="DL9" s="127">
        <f t="shared" ca="1" si="89"/>
        <v>2732.1202405428671</v>
      </c>
      <c r="DM9" s="128">
        <f t="shared" ca="1" si="90"/>
        <v>35.562515227959466</v>
      </c>
      <c r="DN9" s="128">
        <f t="shared" ca="1" si="91"/>
        <v>2764.1265042480309</v>
      </c>
      <c r="DO9" s="128">
        <f t="shared" ca="1" si="92"/>
        <v>240.54158648240906</v>
      </c>
      <c r="DP9" s="129">
        <f t="shared" ca="1" si="93"/>
        <v>1264.6924893388489</v>
      </c>
      <c r="DR9" s="185">
        <v>10</v>
      </c>
    </row>
    <row r="10" spans="1:122" ht="15.75" thickBot="1" x14ac:dyDescent="0.3">
      <c r="J10" s="120" t="s">
        <v>24</v>
      </c>
      <c r="K10" s="132" t="str">
        <f>N10</f>
        <v>(α)</v>
      </c>
      <c r="L10" s="132" t="str">
        <f>O10</f>
        <v>(β)</v>
      </c>
      <c r="M10" s="132" t="s">
        <v>87</v>
      </c>
      <c r="N10" s="132" t="str">
        <f>B9</f>
        <v>(α)</v>
      </c>
      <c r="O10" s="133" t="str">
        <f>C3</f>
        <v>(β)</v>
      </c>
      <c r="P10">
        <f t="shared" ca="1" si="3"/>
        <v>1984</v>
      </c>
      <c r="Q10" s="187">
        <f t="shared" ca="1" si="4"/>
        <v>3082.9489746670729</v>
      </c>
      <c r="R10" s="127">
        <f t="shared" ca="1" si="5"/>
        <v>3230.8514263348229</v>
      </c>
      <c r="S10" s="128">
        <f t="shared" ca="1" si="6"/>
        <v>-147.90245166775003</v>
      </c>
      <c r="T10" s="128">
        <f t="shared" ca="1" si="7"/>
        <v>3216.0611811680478</v>
      </c>
      <c r="U10" s="128">
        <f t="shared" ca="1" si="8"/>
        <v>276.94418746681259</v>
      </c>
      <c r="V10" s="129">
        <f t="shared" ca="1" si="9"/>
        <v>21875.135209331133</v>
      </c>
      <c r="X10" s="187">
        <f t="shared" ca="1" si="10"/>
        <v>3082.9489746670729</v>
      </c>
      <c r="Y10" s="127">
        <f t="shared" ca="1" si="11"/>
        <v>3185.9240911260554</v>
      </c>
      <c r="Z10" s="128">
        <f t="shared" ca="1" si="12"/>
        <v>-102.97511645898248</v>
      </c>
      <c r="AA10" s="128">
        <f t="shared" ca="1" si="13"/>
        <v>3165.3290678342587</v>
      </c>
      <c r="AB10" s="128">
        <f t="shared" ca="1" si="14"/>
        <v>277.34805016529373</v>
      </c>
      <c r="AC10" s="129">
        <f t="shared" ca="1" si="15"/>
        <v>10603.874609741006</v>
      </c>
      <c r="AE10" s="187">
        <f t="shared" ca="1" si="16"/>
        <v>3082.9489746670729</v>
      </c>
      <c r="AF10" s="127">
        <f t="shared" ca="1" si="17"/>
        <v>3116.9518936719192</v>
      </c>
      <c r="AG10" s="128">
        <f t="shared" ca="1" si="18"/>
        <v>-34.002919004846262</v>
      </c>
      <c r="AH10" s="128">
        <f t="shared" ca="1" si="19"/>
        <v>3103.3507260699807</v>
      </c>
      <c r="AI10" s="128">
        <f t="shared" ca="1" si="20"/>
        <v>278.04348967366292</v>
      </c>
      <c r="AJ10" s="129">
        <f t="shared" ca="1" si="21"/>
        <v>1156.1985008501351</v>
      </c>
      <c r="AL10" s="187">
        <f t="shared" ca="1" si="22"/>
        <v>3082.9489746670729</v>
      </c>
      <c r="AM10" s="127">
        <f t="shared" ca="1" si="23"/>
        <v>3073.7159974584019</v>
      </c>
      <c r="AN10" s="128">
        <f t="shared" ca="1" si="24"/>
        <v>9.2329772086709454</v>
      </c>
      <c r="AO10" s="128">
        <f t="shared" ca="1" si="25"/>
        <v>3079.2557837836043</v>
      </c>
      <c r="AP10" s="128">
        <f t="shared" ca="1" si="26"/>
        <v>278.59101251293947</v>
      </c>
      <c r="AQ10" s="129">
        <f t="shared" ca="1" si="27"/>
        <v>85.247868135837123</v>
      </c>
      <c r="AS10" s="187">
        <f t="shared" ca="1" si="28"/>
        <v>3082.9489746670729</v>
      </c>
      <c r="AT10" s="127">
        <f t="shared" ca="1" si="29"/>
        <v>3047.9172582499368</v>
      </c>
      <c r="AU10" s="128">
        <f t="shared" ca="1" si="30"/>
        <v>35.031716417136067</v>
      </c>
      <c r="AV10" s="128">
        <f t="shared" ca="1" si="31"/>
        <v>3079.4458030253591</v>
      </c>
      <c r="AW10" s="128">
        <f t="shared" ca="1" si="32"/>
        <v>279.15802034650795</v>
      </c>
      <c r="AX10" s="129">
        <f t="shared" ca="1" si="33"/>
        <v>1227.2211551306407</v>
      </c>
      <c r="AZ10" s="187">
        <f t="shared" ca="1" si="34"/>
        <v>3082.9489746670729</v>
      </c>
      <c r="BA10" s="127">
        <f t="shared" ca="1" si="35"/>
        <v>3193.5215555698414</v>
      </c>
      <c r="BB10" s="128">
        <f t="shared" ca="1" si="36"/>
        <v>-110.57258090276855</v>
      </c>
      <c r="BC10" s="128">
        <f t="shared" ca="1" si="37"/>
        <v>3182.4642974795647</v>
      </c>
      <c r="BD10" s="128">
        <f t="shared" ca="1" si="38"/>
        <v>249.45577175579513</v>
      </c>
      <c r="BE10" s="129">
        <f t="shared" ca="1" si="39"/>
        <v>12226.295647499297</v>
      </c>
      <c r="BG10" s="187">
        <f t="shared" ca="1" si="40"/>
        <v>3082.9489746670729</v>
      </c>
      <c r="BH10" s="127">
        <f t="shared" ca="1" si="41"/>
        <v>3151.9758712191478</v>
      </c>
      <c r="BI10" s="128">
        <f t="shared" ca="1" si="42"/>
        <v>-69.026896552074959</v>
      </c>
      <c r="BJ10" s="128">
        <f t="shared" ca="1" si="43"/>
        <v>3138.1704919087329</v>
      </c>
      <c r="BK10" s="128">
        <f t="shared" ca="1" si="44"/>
        <v>253.33675214170637</v>
      </c>
      <c r="BL10" s="129">
        <f t="shared" ca="1" si="45"/>
        <v>4764.7124476108575</v>
      </c>
      <c r="BN10" s="187">
        <f t="shared" ca="1" si="46"/>
        <v>3082.9489746670729</v>
      </c>
      <c r="BO10" s="127">
        <f t="shared" ca="1" si="47"/>
        <v>3089.7920621503581</v>
      </c>
      <c r="BP10" s="128">
        <f t="shared" ca="1" si="48"/>
        <v>-6.8430874832852169</v>
      </c>
      <c r="BQ10" s="128">
        <f t="shared" ca="1" si="49"/>
        <v>3087.0548271570442</v>
      </c>
      <c r="BR10" s="128">
        <f t="shared" ca="1" si="50"/>
        <v>259.95690700348274</v>
      </c>
      <c r="BS10" s="129">
        <f t="shared" ca="1" si="51"/>
        <v>46.827846303894802</v>
      </c>
      <c r="BU10" s="187">
        <f t="shared" ca="1" si="52"/>
        <v>3082.9489746670729</v>
      </c>
      <c r="BV10" s="127">
        <f t="shared" ca="1" si="53"/>
        <v>3053.0634664916715</v>
      </c>
      <c r="BW10" s="128">
        <f t="shared" ca="1" si="54"/>
        <v>29.885508175401355</v>
      </c>
      <c r="BX10" s="128">
        <f t="shared" ca="1" si="55"/>
        <v>3070.9947713969123</v>
      </c>
      <c r="BY10" s="128">
        <f t="shared" ca="1" si="56"/>
        <v>265.08835931164953</v>
      </c>
      <c r="BZ10" s="129">
        <f t="shared" ca="1" si="57"/>
        <v>893.14359890198125</v>
      </c>
      <c r="CB10" s="187">
        <f t="shared" ca="1" si="58"/>
        <v>3082.9489746670729</v>
      </c>
      <c r="CC10" s="127">
        <f t="shared" ca="1" si="59"/>
        <v>3035.6729795359456</v>
      </c>
      <c r="CD10" s="128">
        <f t="shared" ca="1" si="60"/>
        <v>47.275995131127274</v>
      </c>
      <c r="CE10" s="128">
        <f t="shared" ca="1" si="61"/>
        <v>3078.2213751539603</v>
      </c>
      <c r="CF10" s="128">
        <f t="shared" ca="1" si="62"/>
        <v>270.26617672277177</v>
      </c>
      <c r="CG10" s="129">
        <f t="shared" ca="1" si="63"/>
        <v>2235.0197156383697</v>
      </c>
      <c r="CI10" s="187">
        <f t="shared" ca="1" si="64"/>
        <v>3082.9489746670729</v>
      </c>
      <c r="CJ10" s="127">
        <f t="shared" ca="1" si="65"/>
        <v>3079.5904062652944</v>
      </c>
      <c r="CK10" s="128">
        <f t="shared" ca="1" si="66"/>
        <v>3.3585684017784843</v>
      </c>
      <c r="CL10" s="128">
        <f t="shared" ca="1" si="67"/>
        <v>3079.9262631054721</v>
      </c>
      <c r="CM10" s="128">
        <f t="shared" ca="1" si="68"/>
        <v>191.13666514342646</v>
      </c>
      <c r="CN10" s="129">
        <f t="shared" ca="1" si="69"/>
        <v>11.279981709424883</v>
      </c>
      <c r="CP10" s="187">
        <f t="shared" ca="1" si="70"/>
        <v>3082.9489746670729</v>
      </c>
      <c r="CQ10" s="127">
        <f t="shared" ca="1" si="71"/>
        <v>3049.7670222658899</v>
      </c>
      <c r="CR10" s="128">
        <f t="shared" ca="1" si="72"/>
        <v>33.181952401183025</v>
      </c>
      <c r="CS10" s="128">
        <f t="shared" ca="1" si="73"/>
        <v>3056.4034127461264</v>
      </c>
      <c r="CT10" s="128">
        <f t="shared" ca="1" si="74"/>
        <v>204.39193754402055</v>
      </c>
      <c r="CU10" s="129">
        <f t="shared" ca="1" si="75"/>
        <v>1101.0419651543759</v>
      </c>
      <c r="CW10" s="187">
        <f t="shared" ca="1" si="76"/>
        <v>3082.9489746670729</v>
      </c>
      <c r="CX10" s="127">
        <f t="shared" ca="1" si="77"/>
        <v>3010.6514261732714</v>
      </c>
      <c r="CY10" s="128">
        <f t="shared" ca="1" si="78"/>
        <v>72.297548493801514</v>
      </c>
      <c r="CZ10" s="128">
        <f t="shared" ca="1" si="79"/>
        <v>3039.5704455707919</v>
      </c>
      <c r="DA10" s="128">
        <f t="shared" ca="1" si="80"/>
        <v>226.17463370822233</v>
      </c>
      <c r="DB10" s="129">
        <f t="shared" ca="1" si="81"/>
        <v>5226.9355182135814</v>
      </c>
      <c r="DD10" s="187">
        <f t="shared" ca="1" si="82"/>
        <v>3082.9489746670729</v>
      </c>
      <c r="DE10" s="127">
        <f t="shared" ca="1" si="83"/>
        <v>2995.4407374462899</v>
      </c>
      <c r="DF10" s="128">
        <f t="shared" ca="1" si="84"/>
        <v>87.50823722078303</v>
      </c>
      <c r="DG10" s="128">
        <f t="shared" ca="1" si="85"/>
        <v>3047.9456797787598</v>
      </c>
      <c r="DH10" s="128">
        <f t="shared" ca="1" si="86"/>
        <v>241.99804414410156</v>
      </c>
      <c r="DI10" s="129">
        <f t="shared" ca="1" si="87"/>
        <v>7657.6915814888362</v>
      </c>
      <c r="DK10" s="187">
        <f t="shared" ca="1" si="88"/>
        <v>3082.9489746670729</v>
      </c>
      <c r="DL10" s="127">
        <f t="shared" ca="1" si="89"/>
        <v>3004.6680907304399</v>
      </c>
      <c r="DM10" s="128">
        <f t="shared" ca="1" si="90"/>
        <v>78.280883936633018</v>
      </c>
      <c r="DN10" s="128">
        <f t="shared" ca="1" si="91"/>
        <v>3075.1208862734097</v>
      </c>
      <c r="DO10" s="128">
        <f t="shared" ca="1" si="92"/>
        <v>256.19776326973567</v>
      </c>
      <c r="DP10" s="129">
        <f t="shared" ca="1" si="93"/>
        <v>6127.8967899006093</v>
      </c>
      <c r="DR10" s="185">
        <v>11</v>
      </c>
    </row>
    <row r="11" spans="1:122" ht="16.5" thickBot="1" x14ac:dyDescent="0.3">
      <c r="B11" s="120" t="s">
        <v>25</v>
      </c>
      <c r="C11" s="109" t="s">
        <v>24</v>
      </c>
      <c r="D11" s="177" t="s">
        <v>84</v>
      </c>
      <c r="E11" s="176"/>
      <c r="F11" s="176" t="s">
        <v>84</v>
      </c>
      <c r="G11" s="176"/>
      <c r="H11" s="178" t="s">
        <v>84</v>
      </c>
      <c r="J11" s="136">
        <f ca="1">E5</f>
        <v>617.18628724465361</v>
      </c>
      <c r="K11" s="137">
        <f>C5</f>
        <v>0.1</v>
      </c>
      <c r="L11" s="138">
        <f>D$3</f>
        <v>5.0000000000000001E-3</v>
      </c>
      <c r="M11" s="135">
        <f ca="1">(J11=C$12)*1</f>
        <v>0</v>
      </c>
      <c r="N11" s="135">
        <f ca="1">K11*$M11</f>
        <v>0</v>
      </c>
      <c r="O11" s="87">
        <f ca="1">L11*$M11</f>
        <v>0</v>
      </c>
      <c r="P11">
        <f t="shared" ca="1" si="3"/>
        <v>1985</v>
      </c>
      <c r="Q11" s="187">
        <f t="shared" ca="1" si="4"/>
        <v>3348.8397492851182</v>
      </c>
      <c r="R11" s="127">
        <f t="shared" ca="1" si="5"/>
        <v>3493.0053686348606</v>
      </c>
      <c r="S11" s="128">
        <f t="shared" ca="1" si="6"/>
        <v>-144.16561934974243</v>
      </c>
      <c r="T11" s="128">
        <f t="shared" ca="1" si="7"/>
        <v>3478.5888066998864</v>
      </c>
      <c r="U11" s="128">
        <f t="shared" ca="1" si="8"/>
        <v>276.22335937006386</v>
      </c>
      <c r="V11" s="129">
        <f t="shared" ca="1" si="9"/>
        <v>20783.725802494828</v>
      </c>
      <c r="X11" s="187">
        <f t="shared" ca="1" si="10"/>
        <v>3348.8397492851182</v>
      </c>
      <c r="Y11" s="127">
        <f t="shared" ca="1" si="11"/>
        <v>3442.6771179995526</v>
      </c>
      <c r="Z11" s="128">
        <f t="shared" ca="1" si="12"/>
        <v>-93.837368714434433</v>
      </c>
      <c r="AA11" s="128">
        <f t="shared" ca="1" si="13"/>
        <v>3423.9096442566656</v>
      </c>
      <c r="AB11" s="128">
        <f t="shared" ca="1" si="14"/>
        <v>276.87886332172155</v>
      </c>
      <c r="AC11" s="129">
        <f t="shared" ca="1" si="15"/>
        <v>8805.4517672487182</v>
      </c>
      <c r="AE11" s="187">
        <f t="shared" ca="1" si="16"/>
        <v>3348.8397492851182</v>
      </c>
      <c r="AF11" s="127">
        <f t="shared" ca="1" si="17"/>
        <v>3381.3942157436436</v>
      </c>
      <c r="AG11" s="128">
        <f t="shared" ca="1" si="18"/>
        <v>-32.55446645852544</v>
      </c>
      <c r="AH11" s="128">
        <f t="shared" ca="1" si="19"/>
        <v>3368.3724291602334</v>
      </c>
      <c r="AI11" s="128">
        <f t="shared" ca="1" si="20"/>
        <v>277.88071734137031</v>
      </c>
      <c r="AJ11" s="129">
        <f t="shared" ca="1" si="21"/>
        <v>1059.7932863992578</v>
      </c>
      <c r="AL11" s="187">
        <f t="shared" ca="1" si="22"/>
        <v>3348.8397492851182</v>
      </c>
      <c r="AM11" s="127">
        <f t="shared" ca="1" si="23"/>
        <v>3357.8467962965437</v>
      </c>
      <c r="AN11" s="128">
        <f t="shared" ca="1" si="24"/>
        <v>-9.0070470114255841</v>
      </c>
      <c r="AO11" s="128">
        <f t="shared" ca="1" si="25"/>
        <v>3352.4425680896884</v>
      </c>
      <c r="AP11" s="128">
        <f t="shared" ca="1" si="26"/>
        <v>278.54597727788234</v>
      </c>
      <c r="AQ11" s="129">
        <f t="shared" ca="1" si="27"/>
        <v>81.126895866030551</v>
      </c>
      <c r="AS11" s="187">
        <f t="shared" ca="1" si="28"/>
        <v>3348.8397492851182</v>
      </c>
      <c r="AT11" s="127">
        <f t="shared" ca="1" si="29"/>
        <v>3358.6038233718668</v>
      </c>
      <c r="AU11" s="128">
        <f t="shared" ca="1" si="30"/>
        <v>-9.7640740867486784</v>
      </c>
      <c r="AV11" s="128">
        <f t="shared" ca="1" si="31"/>
        <v>3349.8161566937929</v>
      </c>
      <c r="AW11" s="128">
        <f t="shared" ca="1" si="32"/>
        <v>279.10919997607419</v>
      </c>
      <c r="AX11" s="129">
        <f t="shared" ca="1" si="33"/>
        <v>95.337142771517037</v>
      </c>
      <c r="AZ11" s="187">
        <f t="shared" ca="1" si="34"/>
        <v>3348.8397492851182</v>
      </c>
      <c r="BA11" s="127">
        <f t="shared" ca="1" si="35"/>
        <v>3431.9200692353597</v>
      </c>
      <c r="BB11" s="128">
        <f t="shared" ca="1" si="36"/>
        <v>-83.080319950241574</v>
      </c>
      <c r="BC11" s="128">
        <f t="shared" ca="1" si="37"/>
        <v>3423.6120372403357</v>
      </c>
      <c r="BD11" s="128">
        <f t="shared" ca="1" si="38"/>
        <v>245.30175575828304</v>
      </c>
      <c r="BE11" s="129">
        <f t="shared" ca="1" si="39"/>
        <v>6902.3395630345076</v>
      </c>
      <c r="BG11" s="187">
        <f t="shared" ca="1" si="40"/>
        <v>3348.8397492851182</v>
      </c>
      <c r="BH11" s="127">
        <f t="shared" ca="1" si="41"/>
        <v>3391.5072440504391</v>
      </c>
      <c r="BI11" s="128">
        <f t="shared" ca="1" si="42"/>
        <v>-42.667494765320953</v>
      </c>
      <c r="BJ11" s="128">
        <f t="shared" ca="1" si="43"/>
        <v>3382.9737450973748</v>
      </c>
      <c r="BK11" s="128">
        <f t="shared" ca="1" si="44"/>
        <v>251.20337740344033</v>
      </c>
      <c r="BL11" s="129">
        <f t="shared" ca="1" si="45"/>
        <v>1820.5151095486908</v>
      </c>
      <c r="BN11" s="187">
        <f t="shared" ca="1" si="46"/>
        <v>3348.8397492851182</v>
      </c>
      <c r="BO11" s="127">
        <f t="shared" ca="1" si="47"/>
        <v>3347.0117341605269</v>
      </c>
      <c r="BP11" s="128">
        <f t="shared" ca="1" si="48"/>
        <v>1.8280151245912748</v>
      </c>
      <c r="BQ11" s="128">
        <f t="shared" ca="1" si="49"/>
        <v>3347.7429402103635</v>
      </c>
      <c r="BR11" s="128">
        <f t="shared" ca="1" si="50"/>
        <v>260.04830775971232</v>
      </c>
      <c r="BS11" s="129">
        <f t="shared" ca="1" si="51"/>
        <v>3.3416392957344541</v>
      </c>
      <c r="BU11" s="187">
        <f t="shared" ca="1" si="52"/>
        <v>3348.8397492851182</v>
      </c>
      <c r="BV11" s="127">
        <f t="shared" ca="1" si="53"/>
        <v>3336.0831307085618</v>
      </c>
      <c r="BW11" s="128">
        <f t="shared" ca="1" si="54"/>
        <v>12.75661857655632</v>
      </c>
      <c r="BX11" s="128">
        <f t="shared" ca="1" si="55"/>
        <v>3343.7371018544954</v>
      </c>
      <c r="BY11" s="128">
        <f t="shared" ca="1" si="56"/>
        <v>265.72619024047737</v>
      </c>
      <c r="BZ11" s="129">
        <f t="shared" ca="1" si="57"/>
        <v>162.73131750774181</v>
      </c>
      <c r="CB11" s="187">
        <f t="shared" ca="1" si="58"/>
        <v>3348.8397492851182</v>
      </c>
      <c r="CC11" s="127">
        <f t="shared" ca="1" si="59"/>
        <v>3348.4875518767321</v>
      </c>
      <c r="CD11" s="128">
        <f t="shared" ca="1" si="60"/>
        <v>0.35219740838601865</v>
      </c>
      <c r="CE11" s="128">
        <f t="shared" ca="1" si="61"/>
        <v>3348.8045295442794</v>
      </c>
      <c r="CF11" s="128">
        <f t="shared" ca="1" si="62"/>
        <v>270.28378659319105</v>
      </c>
      <c r="CG11" s="129">
        <f t="shared" ca="1" si="63"/>
        <v>0.124043014473828</v>
      </c>
      <c r="CI11" s="187">
        <f t="shared" ca="1" si="64"/>
        <v>3348.8397492851182</v>
      </c>
      <c r="CJ11" s="127">
        <f t="shared" ca="1" si="65"/>
        <v>3271.0629282488985</v>
      </c>
      <c r="CK11" s="128">
        <f t="shared" ca="1" si="66"/>
        <v>77.776821036219644</v>
      </c>
      <c r="CL11" s="128">
        <f t="shared" ca="1" si="67"/>
        <v>3278.8406103525203</v>
      </c>
      <c r="CM11" s="128">
        <f t="shared" ca="1" si="68"/>
        <v>206.6920293506704</v>
      </c>
      <c r="CN11" s="129">
        <f t="shared" ca="1" si="69"/>
        <v>6049.2338905001388</v>
      </c>
      <c r="CP11" s="187">
        <f t="shared" ca="1" si="70"/>
        <v>3348.8397492851182</v>
      </c>
      <c r="CQ11" s="127">
        <f t="shared" ca="1" si="71"/>
        <v>3260.7953502901469</v>
      </c>
      <c r="CR11" s="128">
        <f t="shared" ca="1" si="72"/>
        <v>88.044398994971289</v>
      </c>
      <c r="CS11" s="128">
        <f t="shared" ca="1" si="73"/>
        <v>3278.404230089141</v>
      </c>
      <c r="CT11" s="128">
        <f t="shared" ca="1" si="74"/>
        <v>222.0008173430148</v>
      </c>
      <c r="CU11" s="129">
        <f t="shared" ca="1" si="75"/>
        <v>7751.8161943857012</v>
      </c>
      <c r="CW11" s="187">
        <f t="shared" ca="1" si="76"/>
        <v>3348.8397492851182</v>
      </c>
      <c r="CX11" s="127">
        <f t="shared" ca="1" si="77"/>
        <v>3265.7450792790141</v>
      </c>
      <c r="CY11" s="128">
        <f t="shared" ca="1" si="78"/>
        <v>83.094670006104025</v>
      </c>
      <c r="CZ11" s="128">
        <f t="shared" ca="1" si="79"/>
        <v>3298.9829472814558</v>
      </c>
      <c r="DA11" s="128">
        <f t="shared" ca="1" si="80"/>
        <v>242.79356770944312</v>
      </c>
      <c r="DB11" s="129">
        <f t="shared" ca="1" si="81"/>
        <v>6904.7241834233237</v>
      </c>
      <c r="DD11" s="187">
        <f t="shared" ca="1" si="82"/>
        <v>3348.8397492851182</v>
      </c>
      <c r="DE11" s="127">
        <f t="shared" ca="1" si="83"/>
        <v>3289.9437239228614</v>
      </c>
      <c r="DF11" s="128">
        <f t="shared" ca="1" si="84"/>
        <v>58.896025362256751</v>
      </c>
      <c r="DG11" s="128">
        <f t="shared" ca="1" si="85"/>
        <v>3325.2813391402156</v>
      </c>
      <c r="DH11" s="128">
        <f t="shared" ca="1" si="86"/>
        <v>253.77724921655292</v>
      </c>
      <c r="DI11" s="129">
        <f t="shared" ca="1" si="87"/>
        <v>3468.7418034715906</v>
      </c>
      <c r="DK11" s="187">
        <f t="shared" ca="1" si="88"/>
        <v>3348.8397492851182</v>
      </c>
      <c r="DL11" s="127">
        <f t="shared" ca="1" si="89"/>
        <v>3331.3186495431455</v>
      </c>
      <c r="DM11" s="128">
        <f t="shared" ca="1" si="90"/>
        <v>17.521099741972648</v>
      </c>
      <c r="DN11" s="128">
        <f t="shared" ca="1" si="91"/>
        <v>3347.0876393109211</v>
      </c>
      <c r="DO11" s="128">
        <f t="shared" ca="1" si="92"/>
        <v>259.70198321813018</v>
      </c>
      <c r="DP11" s="129">
        <f t="shared" ca="1" si="93"/>
        <v>306.988936168154</v>
      </c>
      <c r="DR11" s="185">
        <v>12</v>
      </c>
    </row>
    <row r="12" spans="1:122" ht="16.5" thickBot="1" x14ac:dyDescent="0.3">
      <c r="A12" t="s">
        <v>85</v>
      </c>
      <c r="B12" s="139">
        <f ca="1">MIN(D11:D16,F11:F16,H11:H16)</f>
        <v>6.6656454687606255</v>
      </c>
      <c r="C12" s="140">
        <f ca="1">MIN(E5:E9,G5:G9,I5:I9)</f>
        <v>461.128193664393</v>
      </c>
      <c r="D12" s="188">
        <f ca="1">ABS(D5)</f>
        <v>339.99492546137725</v>
      </c>
      <c r="E12" s="135"/>
      <c r="F12" s="189">
        <f ca="1">ABS(F5)</f>
        <v>14.297290308855768</v>
      </c>
      <c r="G12" s="135"/>
      <c r="H12" s="190">
        <f ca="1">ABS(H5)</f>
        <v>31.949388976717483</v>
      </c>
      <c r="J12" s="145">
        <f ca="1">E6</f>
        <v>558.3406280135132</v>
      </c>
      <c r="K12" s="146">
        <f>C6</f>
        <v>0.2</v>
      </c>
      <c r="L12" s="147">
        <f>D$3</f>
        <v>5.0000000000000001E-3</v>
      </c>
      <c r="M12" s="142">
        <f t="shared" ref="M12:M25" ca="1" si="96">(J12=C$12)*1</f>
        <v>0</v>
      </c>
      <c r="N12" s="142">
        <f t="shared" ref="N12:N25" ca="1" si="97">K12*$M12</f>
        <v>0</v>
      </c>
      <c r="O12" s="88">
        <f t="shared" ref="O12:O25" ca="1" si="98">L12*$M12</f>
        <v>0</v>
      </c>
      <c r="P12">
        <f t="shared" ca="1" si="3"/>
        <v>1986</v>
      </c>
      <c r="Q12" s="187">
        <f t="shared" ca="1" si="4"/>
        <v>3430.8469746135684</v>
      </c>
      <c r="R12" s="127">
        <f t="shared" ca="1" si="5"/>
        <v>3754.8121660699503</v>
      </c>
      <c r="S12" s="128">
        <f t="shared" ca="1" si="6"/>
        <v>-323.96519145638194</v>
      </c>
      <c r="T12" s="128">
        <f t="shared" ca="1" si="7"/>
        <v>3722.4156469243121</v>
      </c>
      <c r="U12" s="128">
        <f t="shared" ca="1" si="8"/>
        <v>274.60353341278193</v>
      </c>
      <c r="V12" s="129">
        <f t="shared" ca="1" si="9"/>
        <v>104953.44527537021</v>
      </c>
      <c r="X12" s="187">
        <f t="shared" ca="1" si="10"/>
        <v>3430.8469746135684</v>
      </c>
      <c r="Y12" s="127">
        <f t="shared" ca="1" si="11"/>
        <v>3700.788507578387</v>
      </c>
      <c r="Z12" s="128">
        <f t="shared" ca="1" si="12"/>
        <v>-269.94153296481863</v>
      </c>
      <c r="AA12" s="128">
        <f t="shared" ca="1" si="13"/>
        <v>3646.8002009854231</v>
      </c>
      <c r="AB12" s="128">
        <f t="shared" ca="1" si="14"/>
        <v>275.52915565689744</v>
      </c>
      <c r="AC12" s="129">
        <f t="shared" ca="1" si="15"/>
        <v>72868.431219396269</v>
      </c>
      <c r="AE12" s="187">
        <f t="shared" ca="1" si="16"/>
        <v>3430.8469746135684</v>
      </c>
      <c r="AF12" s="127">
        <f t="shared" ca="1" si="17"/>
        <v>3646.2531465016036</v>
      </c>
      <c r="AG12" s="128">
        <f t="shared" ca="1" si="18"/>
        <v>-215.40617188803526</v>
      </c>
      <c r="AH12" s="128">
        <f t="shared" ca="1" si="19"/>
        <v>3560.0906777463897</v>
      </c>
      <c r="AI12" s="128">
        <f t="shared" ca="1" si="20"/>
        <v>276.80368648193013</v>
      </c>
      <c r="AJ12" s="129">
        <f t="shared" ca="1" si="21"/>
        <v>46399.81888745779</v>
      </c>
      <c r="AL12" s="187">
        <f t="shared" ca="1" si="22"/>
        <v>3430.8469746135684</v>
      </c>
      <c r="AM12" s="127">
        <f t="shared" ca="1" si="23"/>
        <v>3630.9885453675706</v>
      </c>
      <c r="AN12" s="128">
        <f t="shared" ca="1" si="24"/>
        <v>-200.14157075400226</v>
      </c>
      <c r="AO12" s="128">
        <f t="shared" ca="1" si="25"/>
        <v>3510.9036029151694</v>
      </c>
      <c r="AP12" s="128">
        <f t="shared" ca="1" si="26"/>
        <v>277.54526942411235</v>
      </c>
      <c r="AQ12" s="129">
        <f t="shared" ca="1" si="27"/>
        <v>40056.648343879293</v>
      </c>
      <c r="AS12" s="187">
        <f t="shared" ca="1" si="28"/>
        <v>3430.8469746135684</v>
      </c>
      <c r="AT12" s="127">
        <f t="shared" ca="1" si="29"/>
        <v>3628.9253566698671</v>
      </c>
      <c r="AU12" s="128">
        <f t="shared" ca="1" si="30"/>
        <v>-198.07838205629878</v>
      </c>
      <c r="AV12" s="128">
        <f t="shared" ca="1" si="31"/>
        <v>3450.654812819198</v>
      </c>
      <c r="AW12" s="128">
        <f t="shared" ca="1" si="32"/>
        <v>278.11880806579268</v>
      </c>
      <c r="AX12" s="129">
        <f t="shared" ca="1" si="33"/>
        <v>39235.045438041067</v>
      </c>
      <c r="AZ12" s="187">
        <f t="shared" ca="1" si="34"/>
        <v>3430.8469746135684</v>
      </c>
      <c r="BA12" s="127">
        <f t="shared" ca="1" si="35"/>
        <v>3668.9137929986186</v>
      </c>
      <c r="BB12" s="128">
        <f t="shared" ca="1" si="36"/>
        <v>-238.06681838505028</v>
      </c>
      <c r="BC12" s="128">
        <f t="shared" ca="1" si="37"/>
        <v>3645.1071111601136</v>
      </c>
      <c r="BD12" s="128">
        <f t="shared" ca="1" si="38"/>
        <v>233.39841483903052</v>
      </c>
      <c r="BE12" s="129">
        <f t="shared" ca="1" si="39"/>
        <v>56675.810015980518</v>
      </c>
      <c r="BG12" s="187">
        <f t="shared" ca="1" si="40"/>
        <v>3430.8469746135684</v>
      </c>
      <c r="BH12" s="127">
        <f t="shared" ca="1" si="41"/>
        <v>3634.1771225008151</v>
      </c>
      <c r="BI12" s="128">
        <f t="shared" ca="1" si="42"/>
        <v>-203.33014788724677</v>
      </c>
      <c r="BJ12" s="128">
        <f t="shared" ca="1" si="43"/>
        <v>3593.5110929233656</v>
      </c>
      <c r="BK12" s="128">
        <f t="shared" ca="1" si="44"/>
        <v>241.036870009078</v>
      </c>
      <c r="BL12" s="129">
        <f t="shared" ca="1" si="45"/>
        <v>41343.149039849639</v>
      </c>
      <c r="BN12" s="187">
        <f t="shared" ca="1" si="46"/>
        <v>3430.8469746135684</v>
      </c>
      <c r="BO12" s="127">
        <f t="shared" ca="1" si="47"/>
        <v>3607.7912479700758</v>
      </c>
      <c r="BP12" s="128">
        <f t="shared" ca="1" si="48"/>
        <v>-176.94427335650744</v>
      </c>
      <c r="BQ12" s="128">
        <f t="shared" ca="1" si="49"/>
        <v>3537.0135386274728</v>
      </c>
      <c r="BR12" s="128">
        <f t="shared" ca="1" si="50"/>
        <v>251.20109409188694</v>
      </c>
      <c r="BS12" s="129">
        <f t="shared" ca="1" si="51"/>
        <v>31309.275873662427</v>
      </c>
      <c r="BU12" s="187">
        <f t="shared" ca="1" si="52"/>
        <v>3430.8469746135684</v>
      </c>
      <c r="BV12" s="127">
        <f t="shared" ca="1" si="53"/>
        <v>3609.463292094973</v>
      </c>
      <c r="BW12" s="128">
        <f t="shared" ca="1" si="54"/>
        <v>-178.61631748140462</v>
      </c>
      <c r="BX12" s="128">
        <f t="shared" ca="1" si="55"/>
        <v>3502.2935016061301</v>
      </c>
      <c r="BY12" s="128">
        <f t="shared" ca="1" si="56"/>
        <v>256.79537436640715</v>
      </c>
      <c r="BZ12" s="129">
        <f t="shared" ca="1" si="57"/>
        <v>31903.788870617929</v>
      </c>
      <c r="CB12" s="187">
        <f t="shared" ca="1" si="58"/>
        <v>3430.8469746135684</v>
      </c>
      <c r="CC12" s="127">
        <f t="shared" ca="1" si="59"/>
        <v>3619.0883161374704</v>
      </c>
      <c r="CD12" s="128">
        <f t="shared" ca="1" si="60"/>
        <v>-188.24134152390207</v>
      </c>
      <c r="CE12" s="128">
        <f t="shared" ca="1" si="61"/>
        <v>3449.6711087659587</v>
      </c>
      <c r="CF12" s="128">
        <f t="shared" ca="1" si="62"/>
        <v>260.87171951699594</v>
      </c>
      <c r="CG12" s="129">
        <f t="shared" ca="1" si="63"/>
        <v>35434.802658718334</v>
      </c>
      <c r="CI12" s="187">
        <f t="shared" ca="1" si="64"/>
        <v>3430.8469746135684</v>
      </c>
      <c r="CJ12" s="127">
        <f t="shared" ca="1" si="65"/>
        <v>3485.5326397031909</v>
      </c>
      <c r="CK12" s="128">
        <f t="shared" ca="1" si="66"/>
        <v>-54.685665089622489</v>
      </c>
      <c r="CL12" s="128">
        <f t="shared" ca="1" si="67"/>
        <v>3480.0640731942285</v>
      </c>
      <c r="CM12" s="128">
        <f t="shared" ca="1" si="68"/>
        <v>195.75489633274589</v>
      </c>
      <c r="CN12" s="129">
        <f t="shared" ca="1" si="69"/>
        <v>2990.5219662943559</v>
      </c>
      <c r="CP12" s="187">
        <f t="shared" ca="1" si="70"/>
        <v>3430.8469746135684</v>
      </c>
      <c r="CQ12" s="127">
        <f t="shared" ca="1" si="71"/>
        <v>3500.4050474321557</v>
      </c>
      <c r="CR12" s="128">
        <f t="shared" ca="1" si="72"/>
        <v>-69.558072818587334</v>
      </c>
      <c r="CS12" s="128">
        <f t="shared" ca="1" si="73"/>
        <v>3486.493432868438</v>
      </c>
      <c r="CT12" s="128">
        <f t="shared" ca="1" si="74"/>
        <v>208.08920277929732</v>
      </c>
      <c r="CU12" s="129">
        <f t="shared" ca="1" si="75"/>
        <v>4838.3254942358981</v>
      </c>
      <c r="CW12" s="187">
        <f t="shared" ca="1" si="76"/>
        <v>3430.8469746135684</v>
      </c>
      <c r="CX12" s="127">
        <f t="shared" ca="1" si="77"/>
        <v>3541.7765149908992</v>
      </c>
      <c r="CY12" s="128">
        <f t="shared" ca="1" si="78"/>
        <v>-110.9295403773308</v>
      </c>
      <c r="CZ12" s="128">
        <f t="shared" ca="1" si="79"/>
        <v>3497.4046988399668</v>
      </c>
      <c r="DA12" s="128">
        <f t="shared" ca="1" si="80"/>
        <v>220.60765963397697</v>
      </c>
      <c r="DB12" s="129">
        <f t="shared" ca="1" si="81"/>
        <v>12305.362928325863</v>
      </c>
      <c r="DD12" s="187">
        <f t="shared" ca="1" si="82"/>
        <v>3430.8469746135684</v>
      </c>
      <c r="DE12" s="127">
        <f t="shared" ca="1" si="83"/>
        <v>3579.0585883567683</v>
      </c>
      <c r="DF12" s="128">
        <f t="shared" ca="1" si="84"/>
        <v>-148.21161374319991</v>
      </c>
      <c r="DG12" s="128">
        <f t="shared" ca="1" si="85"/>
        <v>3490.1316201108484</v>
      </c>
      <c r="DH12" s="128">
        <f t="shared" ca="1" si="86"/>
        <v>224.13492646791292</v>
      </c>
      <c r="DI12" s="129">
        <f t="shared" ca="1" si="87"/>
        <v>21966.682448363485</v>
      </c>
      <c r="DK12" s="187">
        <f t="shared" ca="1" si="88"/>
        <v>3430.8469746135684</v>
      </c>
      <c r="DL12" s="127">
        <f t="shared" ca="1" si="89"/>
        <v>3606.7896225290515</v>
      </c>
      <c r="DM12" s="128">
        <f t="shared" ca="1" si="90"/>
        <v>-175.94264791548312</v>
      </c>
      <c r="DN12" s="128">
        <f t="shared" ca="1" si="91"/>
        <v>3448.4412394051169</v>
      </c>
      <c r="DO12" s="128">
        <f t="shared" ca="1" si="92"/>
        <v>224.51345363503356</v>
      </c>
      <c r="DP12" s="129">
        <f t="shared" ca="1" si="93"/>
        <v>30955.815355511659</v>
      </c>
      <c r="DR12" s="185">
        <v>13</v>
      </c>
    </row>
    <row r="13" spans="1:122" ht="15.75" x14ac:dyDescent="0.25">
      <c r="D13" s="141">
        <f t="shared" ref="D13:F16" ca="1" si="99">ABS(D6)</f>
        <v>210.34760315526287</v>
      </c>
      <c r="E13" s="142"/>
      <c r="F13" s="143">
        <f t="shared" ca="1" si="99"/>
        <v>19.013430613405749</v>
      </c>
      <c r="G13" s="142"/>
      <c r="H13" s="144">
        <f ca="1">ABS(H6)</f>
        <v>47.20037133624102</v>
      </c>
      <c r="J13" s="145">
        <f ca="1">E7</f>
        <v>525.4817717298057</v>
      </c>
      <c r="K13" s="146">
        <f>C7</f>
        <v>0.4</v>
      </c>
      <c r="L13" s="147">
        <f>D$3</f>
        <v>5.0000000000000001E-3</v>
      </c>
      <c r="M13" s="142">
        <f t="shared" ca="1" si="96"/>
        <v>0</v>
      </c>
      <c r="N13" s="142">
        <f t="shared" ca="1" si="97"/>
        <v>0</v>
      </c>
      <c r="O13" s="88">
        <f t="shared" ca="1" si="98"/>
        <v>0</v>
      </c>
      <c r="P13">
        <f t="shared" ca="1" si="3"/>
        <v>1987</v>
      </c>
      <c r="Q13" s="187">
        <f t="shared" ca="1" si="4"/>
        <v>3943.7081188110842</v>
      </c>
      <c r="R13" s="127">
        <f t="shared" ca="1" si="5"/>
        <v>3997.019180337094</v>
      </c>
      <c r="S13" s="128">
        <f t="shared" ca="1" si="6"/>
        <v>-53.31106152600978</v>
      </c>
      <c r="T13" s="128">
        <f t="shared" ca="1" si="7"/>
        <v>3991.688074184493</v>
      </c>
      <c r="U13" s="128">
        <f t="shared" ca="1" si="8"/>
        <v>274.3369781051519</v>
      </c>
      <c r="V13" s="129">
        <f t="shared" ca="1" si="9"/>
        <v>2842.0692810300002</v>
      </c>
      <c r="X13" s="187">
        <f t="shared" ca="1" si="10"/>
        <v>3943.7081188110842</v>
      </c>
      <c r="Y13" s="127">
        <f t="shared" ca="1" si="11"/>
        <v>3922.3293566423204</v>
      </c>
      <c r="Z13" s="128">
        <f t="shared" ca="1" si="12"/>
        <v>21.378762168763842</v>
      </c>
      <c r="AA13" s="128">
        <f t="shared" ca="1" si="13"/>
        <v>3926.6051090760729</v>
      </c>
      <c r="AB13" s="128">
        <f t="shared" ca="1" si="14"/>
        <v>275.63604946774126</v>
      </c>
      <c r="AC13" s="129">
        <f t="shared" ca="1" si="15"/>
        <v>457.05147186856806</v>
      </c>
      <c r="AE13" s="187">
        <f t="shared" ca="1" si="16"/>
        <v>3943.7081188110842</v>
      </c>
      <c r="AF13" s="127">
        <f t="shared" ca="1" si="17"/>
        <v>3836.8943642283198</v>
      </c>
      <c r="AG13" s="128">
        <f t="shared" ca="1" si="18"/>
        <v>106.81375458276443</v>
      </c>
      <c r="AH13" s="128">
        <f t="shared" ca="1" si="19"/>
        <v>3879.6198660614255</v>
      </c>
      <c r="AI13" s="128">
        <f t="shared" ca="1" si="20"/>
        <v>277.33775525484396</v>
      </c>
      <c r="AJ13" s="129">
        <f t="shared" ca="1" si="21"/>
        <v>11409.17816806703</v>
      </c>
      <c r="AL13" s="187">
        <f t="shared" ca="1" si="22"/>
        <v>3943.7081188110842</v>
      </c>
      <c r="AM13" s="127">
        <f t="shared" ca="1" si="23"/>
        <v>3788.4488723392815</v>
      </c>
      <c r="AN13" s="128">
        <f t="shared" ca="1" si="24"/>
        <v>155.25924647180273</v>
      </c>
      <c r="AO13" s="128">
        <f t="shared" ca="1" si="25"/>
        <v>3881.6044202223629</v>
      </c>
      <c r="AP13" s="128">
        <f t="shared" ca="1" si="26"/>
        <v>278.32156565647136</v>
      </c>
      <c r="AQ13" s="129">
        <f t="shared" ca="1" si="27"/>
        <v>24105.433614991987</v>
      </c>
      <c r="AS13" s="187">
        <f t="shared" ca="1" si="28"/>
        <v>3943.7081188110842</v>
      </c>
      <c r="AT13" s="127">
        <f t="shared" ca="1" si="29"/>
        <v>3728.7736208849906</v>
      </c>
      <c r="AU13" s="128">
        <f t="shared" ca="1" si="30"/>
        <v>214.93449792609363</v>
      </c>
      <c r="AV13" s="128">
        <f t="shared" ca="1" si="31"/>
        <v>3922.214669018475</v>
      </c>
      <c r="AW13" s="128">
        <f t="shared" ca="1" si="32"/>
        <v>279.19348055542315</v>
      </c>
      <c r="AX13" s="129">
        <f t="shared" ca="1" si="33"/>
        <v>46196.838398741944</v>
      </c>
      <c r="AZ13" s="187">
        <f t="shared" ca="1" si="34"/>
        <v>3943.7081188110842</v>
      </c>
      <c r="BA13" s="127">
        <f t="shared" ca="1" si="35"/>
        <v>3878.5055259991441</v>
      </c>
      <c r="BB13" s="128">
        <f t="shared" ca="1" si="36"/>
        <v>65.202592811940121</v>
      </c>
      <c r="BC13" s="128">
        <f t="shared" ca="1" si="37"/>
        <v>3885.0257852803379</v>
      </c>
      <c r="BD13" s="128">
        <f t="shared" ca="1" si="38"/>
        <v>236.65854447962752</v>
      </c>
      <c r="BE13" s="129">
        <f t="shared" ca="1" si="39"/>
        <v>4251.3781093996658</v>
      </c>
      <c r="BG13" s="187">
        <f t="shared" ca="1" si="40"/>
        <v>3943.7081188110842</v>
      </c>
      <c r="BH13" s="127">
        <f t="shared" ca="1" si="41"/>
        <v>3834.5479629324436</v>
      </c>
      <c r="BI13" s="128">
        <f t="shared" ca="1" si="42"/>
        <v>109.16015587864058</v>
      </c>
      <c r="BJ13" s="128">
        <f t="shared" ca="1" si="43"/>
        <v>3856.3799941081716</v>
      </c>
      <c r="BK13" s="128">
        <f t="shared" ca="1" si="44"/>
        <v>246.49487780301004</v>
      </c>
      <c r="BL13" s="129">
        <f t="shared" ca="1" si="45"/>
        <v>11915.93963144911</v>
      </c>
      <c r="BN13" s="187">
        <f t="shared" ca="1" si="46"/>
        <v>3943.7081188110842</v>
      </c>
      <c r="BO13" s="127">
        <f t="shared" ca="1" si="47"/>
        <v>3788.2146327193595</v>
      </c>
      <c r="BP13" s="128">
        <f t="shared" ca="1" si="48"/>
        <v>155.49348609172466</v>
      </c>
      <c r="BQ13" s="128">
        <f t="shared" ca="1" si="49"/>
        <v>3850.4120271560496</v>
      </c>
      <c r="BR13" s="128">
        <f t="shared" ca="1" si="50"/>
        <v>258.9757683964732</v>
      </c>
      <c r="BS13" s="129">
        <f t="shared" ca="1" si="51"/>
        <v>24178.224216957373</v>
      </c>
      <c r="BU13" s="187">
        <f t="shared" ca="1" si="52"/>
        <v>3943.7081188110842</v>
      </c>
      <c r="BV13" s="127">
        <f t="shared" ca="1" si="53"/>
        <v>3759.0888759725372</v>
      </c>
      <c r="BW13" s="128">
        <f t="shared" ca="1" si="54"/>
        <v>184.61924283854705</v>
      </c>
      <c r="BX13" s="128">
        <f t="shared" ca="1" si="55"/>
        <v>3869.8604216756653</v>
      </c>
      <c r="BY13" s="128">
        <f t="shared" ca="1" si="56"/>
        <v>266.02633650833451</v>
      </c>
      <c r="BZ13" s="129">
        <f t="shared" ca="1" si="57"/>
        <v>34084.264826278406</v>
      </c>
      <c r="CB13" s="187">
        <f t="shared" ca="1" si="58"/>
        <v>3943.7081188110842</v>
      </c>
      <c r="CC13" s="127">
        <f t="shared" ca="1" si="59"/>
        <v>3710.5428282829548</v>
      </c>
      <c r="CD13" s="128">
        <f t="shared" ca="1" si="60"/>
        <v>233.16529052812939</v>
      </c>
      <c r="CE13" s="128">
        <f t="shared" ca="1" si="61"/>
        <v>3920.391589758271</v>
      </c>
      <c r="CF13" s="128">
        <f t="shared" ca="1" si="62"/>
        <v>272.52998404340241</v>
      </c>
      <c r="CG13" s="129">
        <f t="shared" ca="1" si="63"/>
        <v>54366.052707066985</v>
      </c>
      <c r="CI13" s="187">
        <f t="shared" ca="1" si="64"/>
        <v>3943.7081188110842</v>
      </c>
      <c r="CJ13" s="127">
        <f t="shared" ca="1" si="65"/>
        <v>3675.8189695269743</v>
      </c>
      <c r="CK13" s="128">
        <f t="shared" ca="1" si="66"/>
        <v>267.88914928410986</v>
      </c>
      <c r="CL13" s="128">
        <f t="shared" ca="1" si="67"/>
        <v>3702.6078844553854</v>
      </c>
      <c r="CM13" s="128">
        <f t="shared" ca="1" si="68"/>
        <v>249.33272618956786</v>
      </c>
      <c r="CN13" s="129">
        <f t="shared" ca="1" si="69"/>
        <v>71764.596304164093</v>
      </c>
      <c r="CP13" s="187">
        <f t="shared" ca="1" si="70"/>
        <v>3943.7081188110842</v>
      </c>
      <c r="CQ13" s="127">
        <f t="shared" ca="1" si="71"/>
        <v>3694.5826356477355</v>
      </c>
      <c r="CR13" s="128">
        <f t="shared" ca="1" si="72"/>
        <v>249.12548316334869</v>
      </c>
      <c r="CS13" s="128">
        <f t="shared" ca="1" si="73"/>
        <v>3744.4077322804051</v>
      </c>
      <c r="CT13" s="128">
        <f t="shared" ca="1" si="74"/>
        <v>257.91429941196708</v>
      </c>
      <c r="CU13" s="129">
        <f t="shared" ca="1" si="75"/>
        <v>62063.506361371932</v>
      </c>
      <c r="CW13" s="187">
        <f t="shared" ca="1" si="76"/>
        <v>3943.7081188110842</v>
      </c>
      <c r="CX13" s="127">
        <f t="shared" ca="1" si="77"/>
        <v>3718.012358473944</v>
      </c>
      <c r="CY13" s="128">
        <f t="shared" ca="1" si="78"/>
        <v>225.6957603371402</v>
      </c>
      <c r="CZ13" s="128">
        <f t="shared" ca="1" si="79"/>
        <v>3808.2906626088002</v>
      </c>
      <c r="DA13" s="128">
        <f t="shared" ca="1" si="80"/>
        <v>265.74681170140502</v>
      </c>
      <c r="DB13" s="129">
        <f t="shared" ca="1" si="81"/>
        <v>50938.576234159831</v>
      </c>
      <c r="DD13" s="187">
        <f t="shared" ca="1" si="82"/>
        <v>3943.7081188110842</v>
      </c>
      <c r="DE13" s="127">
        <f t="shared" ca="1" si="83"/>
        <v>3714.2665465787613</v>
      </c>
      <c r="DF13" s="128">
        <f t="shared" ca="1" si="84"/>
        <v>229.44157223232287</v>
      </c>
      <c r="DG13" s="128">
        <f t="shared" ca="1" si="85"/>
        <v>3851.931489918155</v>
      </c>
      <c r="DH13" s="128">
        <f t="shared" ca="1" si="86"/>
        <v>270.02324091437748</v>
      </c>
      <c r="DI13" s="129">
        <f t="shared" ca="1" si="87"/>
        <v>52643.435068440231</v>
      </c>
      <c r="DK13" s="187">
        <f t="shared" ca="1" si="88"/>
        <v>3943.7081188110842</v>
      </c>
      <c r="DL13" s="127">
        <f t="shared" ca="1" si="89"/>
        <v>3672.9546930401502</v>
      </c>
      <c r="DM13" s="128">
        <f t="shared" ca="1" si="90"/>
        <v>270.75342577093397</v>
      </c>
      <c r="DN13" s="128">
        <f t="shared" ca="1" si="91"/>
        <v>3916.6327762339906</v>
      </c>
      <c r="DO13" s="128">
        <f t="shared" ca="1" si="92"/>
        <v>278.66413878922037</v>
      </c>
      <c r="DP13" s="129">
        <f t="shared" ca="1" si="93"/>
        <v>73307.417566696648</v>
      </c>
      <c r="DR13" s="185">
        <v>14</v>
      </c>
    </row>
    <row r="14" spans="1:122" ht="15.75" x14ac:dyDescent="0.25">
      <c r="D14" s="141">
        <f t="shared" ca="1" si="99"/>
        <v>105.21900941059569</v>
      </c>
      <c r="E14" s="142"/>
      <c r="F14" s="143">
        <f t="shared" ca="1" si="99"/>
        <v>9.7799180272867261</v>
      </c>
      <c r="G14" s="142"/>
      <c r="H14" s="144">
        <f ca="1">ABS(H7)</f>
        <v>50.317573041293748</v>
      </c>
      <c r="J14" s="145">
        <f ca="1">E8</f>
        <v>498.05237271420026</v>
      </c>
      <c r="K14" s="146">
        <f>C8</f>
        <v>0.6</v>
      </c>
      <c r="L14" s="147">
        <f>D$3</f>
        <v>5.0000000000000001E-3</v>
      </c>
      <c r="M14" s="142">
        <f t="shared" ca="1" si="96"/>
        <v>0</v>
      </c>
      <c r="N14" s="142">
        <f t="shared" ca="1" si="97"/>
        <v>0</v>
      </c>
      <c r="O14" s="88">
        <f t="shared" ca="1" si="98"/>
        <v>0</v>
      </c>
      <c r="P14">
        <f t="shared" ca="1" si="3"/>
        <v>1988</v>
      </c>
      <c r="Q14" s="187">
        <f t="shared" ca="1" si="4"/>
        <v>3656.2588299140139</v>
      </c>
      <c r="R14" s="127">
        <f t="shared" ca="1" si="5"/>
        <v>4266.0250522896449</v>
      </c>
      <c r="S14" s="128">
        <f t="shared" ca="1" si="6"/>
        <v>-609.76622237563106</v>
      </c>
      <c r="T14" s="128">
        <f t="shared" ca="1" si="7"/>
        <v>4205.048430052082</v>
      </c>
      <c r="U14" s="128">
        <f t="shared" ca="1" si="8"/>
        <v>271.28814699327376</v>
      </c>
      <c r="V14" s="129">
        <f t="shared" ca="1" si="9"/>
        <v>371814.84595024755</v>
      </c>
      <c r="X14" s="187">
        <f t="shared" ca="1" si="10"/>
        <v>3656.2588299140139</v>
      </c>
      <c r="Y14" s="127">
        <f t="shared" ca="1" si="11"/>
        <v>4202.241158543814</v>
      </c>
      <c r="Z14" s="128">
        <f t="shared" ca="1" si="12"/>
        <v>-545.98232862980012</v>
      </c>
      <c r="AA14" s="128">
        <f t="shared" ca="1" si="13"/>
        <v>4093.044692817854</v>
      </c>
      <c r="AB14" s="128">
        <f t="shared" ca="1" si="14"/>
        <v>272.90613782459224</v>
      </c>
      <c r="AC14" s="129">
        <f t="shared" ca="1" si="15"/>
        <v>298096.70317601907</v>
      </c>
      <c r="AE14" s="187">
        <f t="shared" ca="1" si="16"/>
        <v>3656.2588299140139</v>
      </c>
      <c r="AF14" s="127">
        <f t="shared" ca="1" si="17"/>
        <v>4156.9576213162691</v>
      </c>
      <c r="AG14" s="128">
        <f t="shared" ca="1" si="18"/>
        <v>-500.69879140225521</v>
      </c>
      <c r="AH14" s="128">
        <f t="shared" ca="1" si="19"/>
        <v>3956.6781047553668</v>
      </c>
      <c r="AI14" s="128">
        <f t="shared" ca="1" si="20"/>
        <v>274.83426129783265</v>
      </c>
      <c r="AJ14" s="129">
        <f t="shared" ca="1" si="21"/>
        <v>250699.27971167909</v>
      </c>
      <c r="AL14" s="187">
        <f t="shared" ca="1" si="22"/>
        <v>3656.2588299140139</v>
      </c>
      <c r="AM14" s="127">
        <f t="shared" ca="1" si="23"/>
        <v>4159.9259858788346</v>
      </c>
      <c r="AN14" s="128">
        <f t="shared" ca="1" si="24"/>
        <v>-503.66715596482072</v>
      </c>
      <c r="AO14" s="128">
        <f t="shared" ca="1" si="25"/>
        <v>3857.7256922999422</v>
      </c>
      <c r="AP14" s="128">
        <f t="shared" ca="1" si="26"/>
        <v>275.80322987664726</v>
      </c>
      <c r="AQ14" s="129">
        <f t="shared" ca="1" si="27"/>
        <v>253680.60399769104</v>
      </c>
      <c r="AS14" s="187">
        <f t="shared" ca="1" si="28"/>
        <v>3656.2588299140139</v>
      </c>
      <c r="AT14" s="127">
        <f t="shared" ca="1" si="29"/>
        <v>4201.4081495738983</v>
      </c>
      <c r="AU14" s="128">
        <f t="shared" ca="1" si="30"/>
        <v>-545.14931965988444</v>
      </c>
      <c r="AV14" s="128">
        <f t="shared" ca="1" si="31"/>
        <v>3710.7737618800024</v>
      </c>
      <c r="AW14" s="128">
        <f t="shared" ca="1" si="32"/>
        <v>276.46773395712376</v>
      </c>
      <c r="AX14" s="129">
        <f t="shared" ca="1" si="33"/>
        <v>297187.78072563489</v>
      </c>
      <c r="AZ14" s="187">
        <f t="shared" ca="1" si="34"/>
        <v>3656.2588299140139</v>
      </c>
      <c r="BA14" s="127">
        <f t="shared" ca="1" si="35"/>
        <v>4121.6843297599653</v>
      </c>
      <c r="BB14" s="128">
        <f t="shared" ca="1" si="36"/>
        <v>-465.42549984595144</v>
      </c>
      <c r="BC14" s="128">
        <f t="shared" ca="1" si="37"/>
        <v>4075.1417797753702</v>
      </c>
      <c r="BD14" s="128">
        <f t="shared" ca="1" si="38"/>
        <v>213.38726948732995</v>
      </c>
      <c r="BE14" s="129">
        <f t="shared" ca="1" si="39"/>
        <v>216620.89590685375</v>
      </c>
      <c r="BG14" s="187">
        <f t="shared" ca="1" si="40"/>
        <v>3656.2588299140139</v>
      </c>
      <c r="BH14" s="127">
        <f t="shared" ca="1" si="41"/>
        <v>4102.8748719111818</v>
      </c>
      <c r="BI14" s="128">
        <f t="shared" ca="1" si="42"/>
        <v>-446.61604199716794</v>
      </c>
      <c r="BJ14" s="128">
        <f t="shared" ca="1" si="43"/>
        <v>4013.5516635117483</v>
      </c>
      <c r="BK14" s="128">
        <f t="shared" ca="1" si="44"/>
        <v>224.16407570315164</v>
      </c>
      <c r="BL14" s="129">
        <f t="shared" ca="1" si="45"/>
        <v>199465.88896921609</v>
      </c>
      <c r="BN14" s="187">
        <f t="shared" ca="1" si="46"/>
        <v>3656.2588299140139</v>
      </c>
      <c r="BO14" s="127">
        <f t="shared" ca="1" si="47"/>
        <v>4109.3877955525231</v>
      </c>
      <c r="BP14" s="128">
        <f t="shared" ca="1" si="48"/>
        <v>-453.12896563850927</v>
      </c>
      <c r="BQ14" s="128">
        <f t="shared" ca="1" si="49"/>
        <v>3928.1362092971194</v>
      </c>
      <c r="BR14" s="128">
        <f t="shared" ca="1" si="50"/>
        <v>236.31932011454774</v>
      </c>
      <c r="BS14" s="129">
        <f t="shared" ca="1" si="51"/>
        <v>205325.85950062532</v>
      </c>
      <c r="BU14" s="187">
        <f t="shared" ca="1" si="52"/>
        <v>3656.2588299140139</v>
      </c>
      <c r="BV14" s="127">
        <f t="shared" ca="1" si="53"/>
        <v>4135.8867581839995</v>
      </c>
      <c r="BW14" s="128">
        <f t="shared" ca="1" si="54"/>
        <v>-479.62792826998566</v>
      </c>
      <c r="BX14" s="128">
        <f t="shared" ca="1" si="55"/>
        <v>3848.1100012220081</v>
      </c>
      <c r="BY14" s="128">
        <f t="shared" ca="1" si="56"/>
        <v>242.04494009483523</v>
      </c>
      <c r="BZ14" s="129">
        <f t="shared" ca="1" si="57"/>
        <v>230042.94957655852</v>
      </c>
      <c r="CB14" s="187">
        <f t="shared" ca="1" si="58"/>
        <v>3656.2588299140139</v>
      </c>
      <c r="CC14" s="127">
        <f t="shared" ca="1" si="59"/>
        <v>4192.9215738016737</v>
      </c>
      <c r="CD14" s="128">
        <f t="shared" ca="1" si="60"/>
        <v>-536.66274388765987</v>
      </c>
      <c r="CE14" s="128">
        <f t="shared" ca="1" si="61"/>
        <v>3709.9251043027798</v>
      </c>
      <c r="CF14" s="128">
        <f t="shared" ca="1" si="62"/>
        <v>245.69684684901941</v>
      </c>
      <c r="CG14" s="129">
        <f t="shared" ca="1" si="63"/>
        <v>288006.90067703201</v>
      </c>
      <c r="CI14" s="187">
        <f t="shared" ca="1" si="64"/>
        <v>3656.2588299140139</v>
      </c>
      <c r="CJ14" s="127">
        <f t="shared" ca="1" si="65"/>
        <v>3951.9406106449533</v>
      </c>
      <c r="CK14" s="128">
        <f t="shared" ca="1" si="66"/>
        <v>-295.68178073093941</v>
      </c>
      <c r="CL14" s="128">
        <f t="shared" ca="1" si="67"/>
        <v>3922.3724325718595</v>
      </c>
      <c r="CM14" s="128">
        <f t="shared" ca="1" si="68"/>
        <v>190.19637004337997</v>
      </c>
      <c r="CN14" s="129">
        <f t="shared" ca="1" si="69"/>
        <v>87427.715456219332</v>
      </c>
      <c r="CP14" s="187">
        <f t="shared" ca="1" si="70"/>
        <v>3656.2588299140139</v>
      </c>
      <c r="CQ14" s="127">
        <f t="shared" ca="1" si="71"/>
        <v>4002.3220316923721</v>
      </c>
      <c r="CR14" s="128">
        <f t="shared" ca="1" si="72"/>
        <v>-346.06320177835823</v>
      </c>
      <c r="CS14" s="128">
        <f t="shared" ca="1" si="73"/>
        <v>3933.1093913367004</v>
      </c>
      <c r="CT14" s="128">
        <f t="shared" ca="1" si="74"/>
        <v>188.70165905629543</v>
      </c>
      <c r="CU14" s="129">
        <f t="shared" ca="1" si="75"/>
        <v>119759.73962508868</v>
      </c>
      <c r="CW14" s="187">
        <f t="shared" ca="1" si="76"/>
        <v>3656.2588299140139</v>
      </c>
      <c r="CX14" s="127">
        <f t="shared" ca="1" si="77"/>
        <v>4074.0374743102052</v>
      </c>
      <c r="CY14" s="128">
        <f t="shared" ca="1" si="78"/>
        <v>-417.77864439619134</v>
      </c>
      <c r="CZ14" s="128">
        <f t="shared" ca="1" si="79"/>
        <v>3906.9260165517285</v>
      </c>
      <c r="DA14" s="128">
        <f t="shared" ca="1" si="80"/>
        <v>182.19108282216675</v>
      </c>
      <c r="DB14" s="129">
        <f t="shared" ca="1" si="81"/>
        <v>174538.99571351931</v>
      </c>
      <c r="DD14" s="187">
        <f t="shared" ca="1" si="82"/>
        <v>3656.2588299140139</v>
      </c>
      <c r="DE14" s="127">
        <f t="shared" ca="1" si="83"/>
        <v>4121.9547308325327</v>
      </c>
      <c r="DF14" s="128">
        <f t="shared" ca="1" si="84"/>
        <v>-465.69590091851887</v>
      </c>
      <c r="DG14" s="128">
        <f t="shared" ca="1" si="85"/>
        <v>3842.5371902814213</v>
      </c>
      <c r="DH14" s="128">
        <f t="shared" ca="1" si="86"/>
        <v>176.8840607306737</v>
      </c>
      <c r="DI14" s="129">
        <f t="shared" ca="1" si="87"/>
        <v>216872.67213231095</v>
      </c>
      <c r="DK14" s="187">
        <f t="shared" ca="1" si="88"/>
        <v>3656.2588299140139</v>
      </c>
      <c r="DL14" s="127">
        <f t="shared" ca="1" si="89"/>
        <v>4195.2969150232111</v>
      </c>
      <c r="DM14" s="128">
        <f t="shared" ca="1" si="90"/>
        <v>-539.03808510919725</v>
      </c>
      <c r="DN14" s="128">
        <f t="shared" ca="1" si="91"/>
        <v>3710.1626384249334</v>
      </c>
      <c r="DO14" s="128">
        <f t="shared" ca="1" si="92"/>
        <v>170.85652176738091</v>
      </c>
      <c r="DP14" s="129">
        <f t="shared" ca="1" si="93"/>
        <v>290562.05719819019</v>
      </c>
      <c r="DR14" s="185">
        <v>15</v>
      </c>
    </row>
    <row r="15" spans="1:122" ht="15.75" x14ac:dyDescent="0.25">
      <c r="D15" s="141">
        <f t="shared" ca="1" si="99"/>
        <v>62.906281499007868</v>
      </c>
      <c r="E15" s="142"/>
      <c r="F15" s="143">
        <f t="shared" ca="1" si="99"/>
        <v>9.7799180272867261</v>
      </c>
      <c r="G15" s="142"/>
      <c r="H15" s="144">
        <f ca="1">ABS(H8)</f>
        <v>38.810572736614404</v>
      </c>
      <c r="J15" s="145">
        <f ca="1">E9</f>
        <v>461.128193664393</v>
      </c>
      <c r="K15" s="146">
        <f>C9</f>
        <v>0.9</v>
      </c>
      <c r="L15" s="147">
        <f>D$3</f>
        <v>5.0000000000000001E-3</v>
      </c>
      <c r="M15" s="142">
        <f t="shared" ca="1" si="96"/>
        <v>1</v>
      </c>
      <c r="N15" s="142">
        <f t="shared" ca="1" si="97"/>
        <v>0.9</v>
      </c>
      <c r="O15" s="88">
        <f t="shared" ca="1" si="98"/>
        <v>5.0000000000000001E-3</v>
      </c>
      <c r="P15">
        <f t="shared" ca="1" si="3"/>
        <v>1989</v>
      </c>
      <c r="Q15" s="187">
        <f t="shared" ca="1" si="4"/>
        <v>4083.9282197049829</v>
      </c>
      <c r="R15" s="127">
        <f t="shared" ca="1" si="5"/>
        <v>4476.3365770453556</v>
      </c>
      <c r="S15" s="128">
        <f t="shared" ca="1" si="6"/>
        <v>-392.40835734037273</v>
      </c>
      <c r="T15" s="128">
        <f t="shared" ca="1" si="7"/>
        <v>4437.0957413113183</v>
      </c>
      <c r="U15" s="128">
        <f t="shared" ca="1" si="8"/>
        <v>269.32610520657187</v>
      </c>
      <c r="V15" s="129">
        <f t="shared" ca="1" si="9"/>
        <v>153984.31891056965</v>
      </c>
      <c r="X15" s="187">
        <f t="shared" ca="1" si="10"/>
        <v>4083.9282197049829</v>
      </c>
      <c r="Y15" s="127">
        <f t="shared" ca="1" si="11"/>
        <v>4365.9508306424459</v>
      </c>
      <c r="Z15" s="128">
        <f t="shared" ca="1" si="12"/>
        <v>-282.02261093746301</v>
      </c>
      <c r="AA15" s="128">
        <f t="shared" ca="1" si="13"/>
        <v>4309.5463084549538</v>
      </c>
      <c r="AB15" s="128">
        <f t="shared" ca="1" si="14"/>
        <v>271.49602476990492</v>
      </c>
      <c r="AC15" s="129">
        <f t="shared" ca="1" si="15"/>
        <v>79536.753079983639</v>
      </c>
      <c r="AE15" s="187">
        <f t="shared" ca="1" si="16"/>
        <v>4083.9282197049829</v>
      </c>
      <c r="AF15" s="127">
        <f t="shared" ca="1" si="17"/>
        <v>4231.512366053199</v>
      </c>
      <c r="AG15" s="128">
        <f t="shared" ca="1" si="18"/>
        <v>-147.58414634821611</v>
      </c>
      <c r="AH15" s="128">
        <f t="shared" ca="1" si="19"/>
        <v>4172.4787075139129</v>
      </c>
      <c r="AI15" s="128">
        <f t="shared" ca="1" si="20"/>
        <v>274.09634056609156</v>
      </c>
      <c r="AJ15" s="129">
        <f t="shared" ca="1" si="21"/>
        <v>21781.080253331671</v>
      </c>
      <c r="AL15" s="187">
        <f t="shared" ca="1" si="22"/>
        <v>4083.9282197049829</v>
      </c>
      <c r="AM15" s="127">
        <f t="shared" ca="1" si="23"/>
        <v>4133.5289221765897</v>
      </c>
      <c r="AN15" s="128">
        <f t="shared" ca="1" si="24"/>
        <v>-49.600702471606837</v>
      </c>
      <c r="AO15" s="128">
        <f t="shared" ca="1" si="25"/>
        <v>4103.7685006936254</v>
      </c>
      <c r="AP15" s="128">
        <f t="shared" ca="1" si="26"/>
        <v>275.55522636428924</v>
      </c>
      <c r="AQ15" s="129">
        <f t="shared" ca="1" si="27"/>
        <v>2460.2296856768644</v>
      </c>
      <c r="AS15" s="187">
        <f t="shared" ca="1" si="28"/>
        <v>4083.9282197049829</v>
      </c>
      <c r="AT15" s="127">
        <f t="shared" ca="1" si="29"/>
        <v>3987.2414958371264</v>
      </c>
      <c r="AU15" s="128">
        <f t="shared" ca="1" si="30"/>
        <v>96.686723867856472</v>
      </c>
      <c r="AV15" s="128">
        <f t="shared" ca="1" si="31"/>
        <v>4074.2595473181973</v>
      </c>
      <c r="AW15" s="128">
        <f t="shared" ca="1" si="32"/>
        <v>276.95116757646304</v>
      </c>
      <c r="AX15" s="129">
        <f t="shared" ca="1" si="33"/>
        <v>9348.3225722991265</v>
      </c>
      <c r="AZ15" s="187">
        <f t="shared" ca="1" si="34"/>
        <v>4083.9282197049829</v>
      </c>
      <c r="BA15" s="127">
        <f t="shared" ca="1" si="35"/>
        <v>4288.5290492627</v>
      </c>
      <c r="BB15" s="128">
        <f t="shared" ca="1" si="36"/>
        <v>-204.60082955771713</v>
      </c>
      <c r="BC15" s="128">
        <f t="shared" ca="1" si="37"/>
        <v>4268.0689663069279</v>
      </c>
      <c r="BD15" s="128">
        <f t="shared" ca="1" si="38"/>
        <v>203.15722800944408</v>
      </c>
      <c r="BE15" s="129">
        <f t="shared" ca="1" si="39"/>
        <v>41861.49945570602</v>
      </c>
      <c r="BG15" s="187">
        <f t="shared" ca="1" si="40"/>
        <v>4083.9282197049829</v>
      </c>
      <c r="BH15" s="127">
        <f t="shared" ca="1" si="41"/>
        <v>4237.7157392149002</v>
      </c>
      <c r="BI15" s="128">
        <f t="shared" ca="1" si="42"/>
        <v>-153.78751950991727</v>
      </c>
      <c r="BJ15" s="128">
        <f t="shared" ca="1" si="43"/>
        <v>4206.9582353129172</v>
      </c>
      <c r="BK15" s="128">
        <f t="shared" ca="1" si="44"/>
        <v>216.47469972765577</v>
      </c>
      <c r="BL15" s="129">
        <f t="shared" ca="1" si="45"/>
        <v>23650.601157013185</v>
      </c>
      <c r="BN15" s="187">
        <f t="shared" ca="1" si="46"/>
        <v>4083.9282197049829</v>
      </c>
      <c r="BO15" s="127">
        <f t="shared" ca="1" si="47"/>
        <v>4164.4555294116672</v>
      </c>
      <c r="BP15" s="128">
        <f t="shared" ca="1" si="48"/>
        <v>-80.527309706684264</v>
      </c>
      <c r="BQ15" s="128">
        <f t="shared" ca="1" si="49"/>
        <v>4132.2446055289938</v>
      </c>
      <c r="BR15" s="128">
        <f t="shared" ca="1" si="50"/>
        <v>232.29295462921351</v>
      </c>
      <c r="BS15" s="129">
        <f t="shared" ca="1" si="51"/>
        <v>6484.6476085962458</v>
      </c>
      <c r="BU15" s="187">
        <f t="shared" ca="1" si="52"/>
        <v>4083.9282197049829</v>
      </c>
      <c r="BV15" s="127">
        <f t="shared" ca="1" si="53"/>
        <v>4090.1549413168432</v>
      </c>
      <c r="BW15" s="128">
        <f t="shared" ca="1" si="54"/>
        <v>-6.2267216118602846</v>
      </c>
      <c r="BX15" s="128">
        <f t="shared" ca="1" si="55"/>
        <v>4086.4189083497272</v>
      </c>
      <c r="BY15" s="128">
        <f t="shared" ca="1" si="56"/>
        <v>241.73360401424222</v>
      </c>
      <c r="BZ15" s="129">
        <f t="shared" ca="1" si="57"/>
        <v>38.772062031607938</v>
      </c>
      <c r="CB15" s="187">
        <f t="shared" ca="1" si="58"/>
        <v>4083.9282197049829</v>
      </c>
      <c r="CC15" s="127">
        <f t="shared" ca="1" si="59"/>
        <v>3955.6219511517993</v>
      </c>
      <c r="CD15" s="128">
        <f t="shared" ca="1" si="60"/>
        <v>128.3062685531836</v>
      </c>
      <c r="CE15" s="128">
        <f t="shared" ca="1" si="61"/>
        <v>4071.0975928496646</v>
      </c>
      <c r="CF15" s="128">
        <f t="shared" ca="1" si="62"/>
        <v>252.11216027667859</v>
      </c>
      <c r="CG15" s="129">
        <f t="shared" ca="1" si="63"/>
        <v>16462.49855004167</v>
      </c>
      <c r="CI15" s="187">
        <f t="shared" ca="1" si="64"/>
        <v>4083.9282197049829</v>
      </c>
      <c r="CJ15" s="127">
        <f t="shared" ca="1" si="65"/>
        <v>4112.5688026152393</v>
      </c>
      <c r="CK15" s="128">
        <f t="shared" ca="1" si="66"/>
        <v>-28.640582910256398</v>
      </c>
      <c r="CL15" s="128">
        <f t="shared" ca="1" si="67"/>
        <v>4109.7047443242136</v>
      </c>
      <c r="CM15" s="128">
        <f t="shared" ca="1" si="68"/>
        <v>184.46825346132869</v>
      </c>
      <c r="CN15" s="129">
        <f t="shared" ca="1" si="69"/>
        <v>820.28298943927086</v>
      </c>
      <c r="CP15" s="187">
        <f t="shared" ca="1" si="70"/>
        <v>4083.9282197049829</v>
      </c>
      <c r="CQ15" s="127">
        <f t="shared" ca="1" si="71"/>
        <v>4121.8110503929956</v>
      </c>
      <c r="CR15" s="128">
        <f t="shared" ca="1" si="72"/>
        <v>-37.882830688012746</v>
      </c>
      <c r="CS15" s="128">
        <f t="shared" ca="1" si="73"/>
        <v>4114.234484255393</v>
      </c>
      <c r="CT15" s="128">
        <f t="shared" ca="1" si="74"/>
        <v>181.12509291869287</v>
      </c>
      <c r="CU15" s="129">
        <f t="shared" ca="1" si="75"/>
        <v>1435.1088609366402</v>
      </c>
      <c r="CW15" s="187">
        <f t="shared" ca="1" si="76"/>
        <v>4083.9282197049829</v>
      </c>
      <c r="CX15" s="127">
        <f t="shared" ca="1" si="77"/>
        <v>4089.1170993738951</v>
      </c>
      <c r="CY15" s="128">
        <f t="shared" ca="1" si="78"/>
        <v>-5.1888796689122501</v>
      </c>
      <c r="CZ15" s="128">
        <f t="shared" ca="1" si="79"/>
        <v>4087.0415475063301</v>
      </c>
      <c r="DA15" s="128">
        <f t="shared" ca="1" si="80"/>
        <v>181.15330688838429</v>
      </c>
      <c r="DB15" s="129">
        <f t="shared" ca="1" si="81"/>
        <v>26.924472218450902</v>
      </c>
      <c r="DD15" s="187">
        <f t="shared" ca="1" si="82"/>
        <v>4083.9282197049829</v>
      </c>
      <c r="DE15" s="127">
        <f t="shared" ca="1" si="83"/>
        <v>4019.4212510120951</v>
      </c>
      <c r="DF15" s="128">
        <f t="shared" ca="1" si="84"/>
        <v>64.506968692887767</v>
      </c>
      <c r="DG15" s="128">
        <f t="shared" ca="1" si="85"/>
        <v>4058.1254322278278</v>
      </c>
      <c r="DH15" s="128">
        <f t="shared" ca="1" si="86"/>
        <v>189.78545446925125</v>
      </c>
      <c r="DI15" s="129">
        <f t="shared" ca="1" si="87"/>
        <v>4161.1490099452021</v>
      </c>
      <c r="DK15" s="187">
        <f t="shared" ca="1" si="88"/>
        <v>4083.9282197049829</v>
      </c>
      <c r="DL15" s="127">
        <f t="shared" ca="1" si="89"/>
        <v>3881.0191601923143</v>
      </c>
      <c r="DM15" s="128">
        <f t="shared" ca="1" si="90"/>
        <v>202.90905951266859</v>
      </c>
      <c r="DN15" s="128">
        <f t="shared" ca="1" si="91"/>
        <v>4063.6373137537162</v>
      </c>
      <c r="DO15" s="128">
        <f t="shared" ca="1" si="92"/>
        <v>211.43833366991464</v>
      </c>
      <c r="DP15" s="129">
        <f t="shared" ca="1" si="93"/>
        <v>41172.086432315686</v>
      </c>
      <c r="DR15" s="185">
        <v>16</v>
      </c>
    </row>
    <row r="16" spans="1:122" ht="16.5" thickBot="1" x14ac:dyDescent="0.3">
      <c r="D16" s="148">
        <f t="shared" ca="1" si="99"/>
        <v>38.449011177231974</v>
      </c>
      <c r="E16" s="4"/>
      <c r="F16" s="149">
        <f t="shared" ca="1" si="99"/>
        <v>6.6656454687606255</v>
      </c>
      <c r="G16" s="4"/>
      <c r="H16" s="150">
        <f ca="1">ABS(H9)</f>
        <v>21.780049726490347</v>
      </c>
      <c r="J16" s="145">
        <f ca="1">G5</f>
        <v>556.35865929645092</v>
      </c>
      <c r="K16" s="146">
        <f>C5</f>
        <v>0.1</v>
      </c>
      <c r="L16" s="147">
        <f>F$3</f>
        <v>0.05</v>
      </c>
      <c r="M16" s="142">
        <f t="shared" ca="1" si="96"/>
        <v>0</v>
      </c>
      <c r="N16" s="142">
        <f t="shared" ca="1" si="97"/>
        <v>0</v>
      </c>
      <c r="O16" s="88">
        <f t="shared" ca="1" si="98"/>
        <v>0</v>
      </c>
      <c r="P16">
        <f t="shared" ca="1" si="3"/>
        <v>1990</v>
      </c>
      <c r="Q16" s="187">
        <f t="shared" ca="1" si="4"/>
        <v>4021.001713465726</v>
      </c>
      <c r="R16" s="127">
        <f t="shared" ca="1" si="5"/>
        <v>4706.4218465178901</v>
      </c>
      <c r="S16" s="128">
        <f t="shared" ca="1" si="6"/>
        <v>-685.42013305216415</v>
      </c>
      <c r="T16" s="128">
        <f t="shared" ca="1" si="7"/>
        <v>4637.8798332126735</v>
      </c>
      <c r="U16" s="128">
        <f t="shared" ca="1" si="8"/>
        <v>265.89900454131106</v>
      </c>
      <c r="V16" s="129">
        <f t="shared" ca="1" si="9"/>
        <v>469800.75879324641</v>
      </c>
      <c r="X16" s="187">
        <f t="shared" ca="1" si="10"/>
        <v>4021.001713465726</v>
      </c>
      <c r="Y16" s="127">
        <f t="shared" ca="1" si="11"/>
        <v>4581.0423332248583</v>
      </c>
      <c r="Z16" s="128">
        <f t="shared" ca="1" si="12"/>
        <v>-560.04061975913237</v>
      </c>
      <c r="AA16" s="128">
        <f t="shared" ca="1" si="13"/>
        <v>4469.0342092730316</v>
      </c>
      <c r="AB16" s="128">
        <f t="shared" ca="1" si="14"/>
        <v>268.69582167110929</v>
      </c>
      <c r="AC16" s="129">
        <f t="shared" ca="1" si="15"/>
        <v>313645.49578019307</v>
      </c>
      <c r="AE16" s="187">
        <f t="shared" ca="1" si="16"/>
        <v>4021.001713465726</v>
      </c>
      <c r="AF16" s="127">
        <f t="shared" ca="1" si="17"/>
        <v>4446.5750480800043</v>
      </c>
      <c r="AG16" s="128">
        <f t="shared" ca="1" si="18"/>
        <v>-425.57333461427834</v>
      </c>
      <c r="AH16" s="128">
        <f t="shared" ca="1" si="19"/>
        <v>4276.3457142342932</v>
      </c>
      <c r="AI16" s="128">
        <f t="shared" ca="1" si="20"/>
        <v>271.96847389302019</v>
      </c>
      <c r="AJ16" s="129">
        <f t="shared" ca="1" si="21"/>
        <v>181112.66313471651</v>
      </c>
      <c r="AL16" s="187">
        <f t="shared" ca="1" si="22"/>
        <v>4021.001713465726</v>
      </c>
      <c r="AM16" s="127">
        <f t="shared" ca="1" si="23"/>
        <v>4379.3237270579148</v>
      </c>
      <c r="AN16" s="128">
        <f t="shared" ca="1" si="24"/>
        <v>-358.3220135921888</v>
      </c>
      <c r="AO16" s="128">
        <f t="shared" ca="1" si="25"/>
        <v>4164.3305189026014</v>
      </c>
      <c r="AP16" s="128">
        <f t="shared" ca="1" si="26"/>
        <v>273.76361629632828</v>
      </c>
      <c r="AQ16" s="129">
        <f t="shared" ca="1" si="27"/>
        <v>128394.66542476074</v>
      </c>
      <c r="AS16" s="187">
        <f t="shared" ca="1" si="28"/>
        <v>4021.001713465726</v>
      </c>
      <c r="AT16" s="127">
        <f t="shared" ca="1" si="29"/>
        <v>4351.2107148946607</v>
      </c>
      <c r="AU16" s="128">
        <f t="shared" ca="1" si="30"/>
        <v>-330.2090014289347</v>
      </c>
      <c r="AV16" s="128">
        <f t="shared" ca="1" si="31"/>
        <v>4054.0226136086194</v>
      </c>
      <c r="AW16" s="128">
        <f t="shared" ca="1" si="32"/>
        <v>275.30012256931838</v>
      </c>
      <c r="AX16" s="129">
        <f t="shared" ca="1" si="33"/>
        <v>109037.9846246942</v>
      </c>
      <c r="AZ16" s="187">
        <f t="shared" ca="1" si="34"/>
        <v>4021.001713465726</v>
      </c>
      <c r="BA16" s="127">
        <f t="shared" ca="1" si="35"/>
        <v>4471.2261943163721</v>
      </c>
      <c r="BB16" s="128">
        <f t="shared" ca="1" si="36"/>
        <v>-450.22448085064616</v>
      </c>
      <c r="BC16" s="128">
        <f t="shared" ca="1" si="37"/>
        <v>4426.2037462313074</v>
      </c>
      <c r="BD16" s="128">
        <f t="shared" ca="1" si="38"/>
        <v>180.64600396691176</v>
      </c>
      <c r="BE16" s="129">
        <f t="shared" ca="1" si="39"/>
        <v>202702.08315723386</v>
      </c>
      <c r="BG16" s="187">
        <f t="shared" ca="1" si="40"/>
        <v>4021.001713465726</v>
      </c>
      <c r="BH16" s="127">
        <f t="shared" ca="1" si="41"/>
        <v>4423.4329350405733</v>
      </c>
      <c r="BI16" s="128">
        <f t="shared" ca="1" si="42"/>
        <v>-402.43122157484731</v>
      </c>
      <c r="BJ16" s="128">
        <f t="shared" ca="1" si="43"/>
        <v>4342.9466907256037</v>
      </c>
      <c r="BK16" s="128">
        <f t="shared" ca="1" si="44"/>
        <v>196.35313864891341</v>
      </c>
      <c r="BL16" s="129">
        <f t="shared" ca="1" si="45"/>
        <v>161950.88809822386</v>
      </c>
      <c r="BN16" s="187">
        <f t="shared" ca="1" si="46"/>
        <v>4021.001713465726</v>
      </c>
      <c r="BO16" s="127">
        <f t="shared" ca="1" si="47"/>
        <v>4364.5375601582073</v>
      </c>
      <c r="BP16" s="128">
        <f t="shared" ca="1" si="48"/>
        <v>-343.5358466924813</v>
      </c>
      <c r="BQ16" s="128">
        <f t="shared" ca="1" si="49"/>
        <v>4227.1232214812144</v>
      </c>
      <c r="BR16" s="128">
        <f t="shared" ca="1" si="50"/>
        <v>215.11616229458946</v>
      </c>
      <c r="BS16" s="129">
        <f t="shared" ca="1" si="51"/>
        <v>118016.87796272001</v>
      </c>
      <c r="BU16" s="187">
        <f t="shared" ca="1" si="52"/>
        <v>4021.001713465726</v>
      </c>
      <c r="BV16" s="127">
        <f t="shared" ca="1" si="53"/>
        <v>4328.1525123639694</v>
      </c>
      <c r="BW16" s="128">
        <f t="shared" ca="1" si="54"/>
        <v>-307.15079889824347</v>
      </c>
      <c r="BX16" s="128">
        <f t="shared" ca="1" si="55"/>
        <v>4143.8620330250233</v>
      </c>
      <c r="BY16" s="128">
        <f t="shared" ca="1" si="56"/>
        <v>226.37606406933006</v>
      </c>
      <c r="BZ16" s="129">
        <f t="shared" ca="1" si="57"/>
        <v>94341.613263829204</v>
      </c>
      <c r="CB16" s="187">
        <f t="shared" ca="1" si="58"/>
        <v>4021.001713465726</v>
      </c>
      <c r="CC16" s="127">
        <f t="shared" ca="1" si="59"/>
        <v>4323.2097531263435</v>
      </c>
      <c r="CD16" s="128">
        <f t="shared" ca="1" si="60"/>
        <v>-302.20803966061749</v>
      </c>
      <c r="CE16" s="128">
        <f t="shared" ca="1" si="61"/>
        <v>4051.2225174317878</v>
      </c>
      <c r="CF16" s="128">
        <f t="shared" ca="1" si="62"/>
        <v>237.00175829364773</v>
      </c>
      <c r="CG16" s="129">
        <f t="shared" ca="1" si="63"/>
        <v>91329.699235513355</v>
      </c>
      <c r="CI16" s="187">
        <f t="shared" ca="1" si="64"/>
        <v>4021.001713465726</v>
      </c>
      <c r="CJ16" s="127">
        <f t="shared" ca="1" si="65"/>
        <v>4294.1729977855421</v>
      </c>
      <c r="CK16" s="128">
        <f t="shared" ca="1" si="66"/>
        <v>-273.1712843198161</v>
      </c>
      <c r="CL16" s="128">
        <f t="shared" ca="1" si="67"/>
        <v>4266.8558693535606</v>
      </c>
      <c r="CM16" s="128">
        <f t="shared" ca="1" si="68"/>
        <v>129.83399659736546</v>
      </c>
      <c r="CN16" s="129">
        <f t="shared" ca="1" si="69"/>
        <v>74622.550576937807</v>
      </c>
      <c r="CP16" s="187">
        <f t="shared" ca="1" si="70"/>
        <v>4021.001713465726</v>
      </c>
      <c r="CQ16" s="127">
        <f t="shared" ca="1" si="71"/>
        <v>4295.3595771740856</v>
      </c>
      <c r="CR16" s="128">
        <f t="shared" ca="1" si="72"/>
        <v>-274.35786370835967</v>
      </c>
      <c r="CS16" s="128">
        <f t="shared" ca="1" si="73"/>
        <v>4240.4880044324136</v>
      </c>
      <c r="CT16" s="128">
        <f t="shared" ca="1" si="74"/>
        <v>126.25352017702093</v>
      </c>
      <c r="CU16" s="129">
        <f t="shared" ca="1" si="75"/>
        <v>75272.237378614867</v>
      </c>
      <c r="CW16" s="187">
        <f t="shared" ca="1" si="76"/>
        <v>4021.001713465726</v>
      </c>
      <c r="CX16" s="127">
        <f t="shared" ca="1" si="77"/>
        <v>4268.1948543947146</v>
      </c>
      <c r="CY16" s="128">
        <f t="shared" ca="1" si="78"/>
        <v>-247.19314092898867</v>
      </c>
      <c r="CZ16" s="128">
        <f t="shared" ca="1" si="79"/>
        <v>4169.317598023119</v>
      </c>
      <c r="DA16" s="128">
        <f t="shared" ca="1" si="80"/>
        <v>131.71467870258655</v>
      </c>
      <c r="DB16" s="129">
        <f t="shared" ca="1" si="81"/>
        <v>61104.448922338852</v>
      </c>
      <c r="DD16" s="187">
        <f t="shared" ca="1" si="82"/>
        <v>4021.001713465726</v>
      </c>
      <c r="DE16" s="127">
        <f t="shared" ca="1" si="83"/>
        <v>4247.9108866970791</v>
      </c>
      <c r="DF16" s="128">
        <f t="shared" ca="1" si="84"/>
        <v>-226.90917323135318</v>
      </c>
      <c r="DG16" s="128">
        <f t="shared" ca="1" si="85"/>
        <v>4111.7653827582672</v>
      </c>
      <c r="DH16" s="128">
        <f t="shared" ca="1" si="86"/>
        <v>144.4036198229806</v>
      </c>
      <c r="DI16" s="129">
        <f t="shared" ca="1" si="87"/>
        <v>51487.772896536248</v>
      </c>
      <c r="DK16" s="187">
        <f t="shared" ca="1" si="88"/>
        <v>4021.001713465726</v>
      </c>
      <c r="DL16" s="127">
        <f t="shared" ca="1" si="89"/>
        <v>4275.0756474236305</v>
      </c>
      <c r="DM16" s="128">
        <f t="shared" ca="1" si="90"/>
        <v>-254.0739339579045</v>
      </c>
      <c r="DN16" s="128">
        <f t="shared" ca="1" si="91"/>
        <v>4046.4091068615162</v>
      </c>
      <c r="DO16" s="128">
        <f t="shared" ca="1" si="92"/>
        <v>160.62354687833374</v>
      </c>
      <c r="DP16" s="129">
        <f t="shared" ca="1" si="93"/>
        <v>64553.563916845618</v>
      </c>
      <c r="DR16" s="185">
        <v>17</v>
      </c>
    </row>
    <row r="17" spans="2:122" x14ac:dyDescent="0.25">
      <c r="B17" s="134" t="s">
        <v>77</v>
      </c>
      <c r="C17" s="87">
        <f ca="1">AVERAGE(INDIRECT(D17))</f>
        <v>3287.5452328552533</v>
      </c>
      <c r="D17" s="88" t="s">
        <v>95</v>
      </c>
      <c r="J17" s="145">
        <f ca="1">G6</f>
        <v>560.041794957501</v>
      </c>
      <c r="K17" s="146">
        <f>C6</f>
        <v>0.2</v>
      </c>
      <c r="L17" s="147">
        <f>F$3</f>
        <v>0.05</v>
      </c>
      <c r="M17" s="142">
        <f t="shared" ca="1" si="96"/>
        <v>0</v>
      </c>
      <c r="N17" s="142">
        <f t="shared" ca="1" si="97"/>
        <v>0</v>
      </c>
      <c r="O17" s="88">
        <f t="shared" ca="1" si="98"/>
        <v>0</v>
      </c>
      <c r="P17">
        <f t="shared" ca="1" si="3"/>
        <v>1991</v>
      </c>
      <c r="Q17" s="187">
        <f t="shared" ca="1" si="4"/>
        <v>4254.8901907714198</v>
      </c>
      <c r="R17" s="127">
        <f t="shared" ca="1" si="5"/>
        <v>4903.7788377539846</v>
      </c>
      <c r="S17" s="128">
        <f t="shared" ca="1" si="6"/>
        <v>-648.88864698256475</v>
      </c>
      <c r="T17" s="128">
        <f t="shared" ca="1" si="7"/>
        <v>4838.8899730557278</v>
      </c>
      <c r="U17" s="128">
        <f t="shared" ca="1" si="8"/>
        <v>262.65456130639825</v>
      </c>
      <c r="V17" s="129">
        <f t="shared" ca="1" si="9"/>
        <v>421056.47618286352</v>
      </c>
      <c r="X17" s="187">
        <f t="shared" ca="1" si="10"/>
        <v>4254.8901907714198</v>
      </c>
      <c r="Y17" s="127">
        <f t="shared" ca="1" si="11"/>
        <v>4737.7300309441407</v>
      </c>
      <c r="Z17" s="128">
        <f t="shared" ca="1" si="12"/>
        <v>-482.83984017272087</v>
      </c>
      <c r="AA17" s="128">
        <f t="shared" ca="1" si="13"/>
        <v>4641.1620629095969</v>
      </c>
      <c r="AB17" s="128">
        <f t="shared" ca="1" si="14"/>
        <v>266.28162247024568</v>
      </c>
      <c r="AC17" s="129">
        <f t="shared" ca="1" si="15"/>
        <v>233134.31125801863</v>
      </c>
      <c r="AE17" s="187">
        <f t="shared" ca="1" si="16"/>
        <v>4254.8901907714198</v>
      </c>
      <c r="AF17" s="127">
        <f t="shared" ca="1" si="17"/>
        <v>4548.3141881273132</v>
      </c>
      <c r="AG17" s="128">
        <f t="shared" ca="1" si="18"/>
        <v>-293.42399735589333</v>
      </c>
      <c r="AH17" s="128">
        <f t="shared" ca="1" si="19"/>
        <v>4430.9445891849555</v>
      </c>
      <c r="AI17" s="128">
        <f t="shared" ca="1" si="20"/>
        <v>270.50135390624069</v>
      </c>
      <c r="AJ17" s="129">
        <f t="shared" ca="1" si="21"/>
        <v>86097.642224311305</v>
      </c>
      <c r="AL17" s="187">
        <f t="shared" ca="1" si="22"/>
        <v>4254.8901907714198</v>
      </c>
      <c r="AM17" s="127">
        <f t="shared" ca="1" si="23"/>
        <v>4438.0941351989295</v>
      </c>
      <c r="AN17" s="128">
        <f t="shared" ca="1" si="24"/>
        <v>-183.20394442750967</v>
      </c>
      <c r="AO17" s="128">
        <f t="shared" ca="1" si="25"/>
        <v>4328.1717685424237</v>
      </c>
      <c r="AP17" s="128">
        <f t="shared" ca="1" si="26"/>
        <v>272.84759657419073</v>
      </c>
      <c r="AQ17" s="129">
        <f t="shared" ca="1" si="27"/>
        <v>33563.685253798052</v>
      </c>
      <c r="AS17" s="187">
        <f t="shared" ca="1" si="28"/>
        <v>4254.8901907714198</v>
      </c>
      <c r="AT17" s="127">
        <f t="shared" ca="1" si="29"/>
        <v>4329.3227361779382</v>
      </c>
      <c r="AU17" s="128">
        <f t="shared" ca="1" si="30"/>
        <v>-74.432545406518329</v>
      </c>
      <c r="AV17" s="128">
        <f t="shared" ca="1" si="31"/>
        <v>4262.3334453120715</v>
      </c>
      <c r="AW17" s="128">
        <f t="shared" ca="1" si="32"/>
        <v>274.92795984228576</v>
      </c>
      <c r="AX17" s="129">
        <f t="shared" ca="1" si="33"/>
        <v>5540.2038156934132</v>
      </c>
      <c r="AZ17" s="187">
        <f t="shared" ca="1" si="34"/>
        <v>4254.8901907714198</v>
      </c>
      <c r="BA17" s="127">
        <f t="shared" ca="1" si="35"/>
        <v>4606.8497501982192</v>
      </c>
      <c r="BB17" s="128">
        <f t="shared" ca="1" si="36"/>
        <v>-351.95955942679939</v>
      </c>
      <c r="BC17" s="128">
        <f t="shared" ca="1" si="37"/>
        <v>4571.6537942555397</v>
      </c>
      <c r="BD17" s="128">
        <f t="shared" ca="1" si="38"/>
        <v>163.04802599557181</v>
      </c>
      <c r="BE17" s="129">
        <f t="shared" ca="1" si="39"/>
        <v>123875.53147190672</v>
      </c>
      <c r="BG17" s="187">
        <f t="shared" ca="1" si="40"/>
        <v>4254.8901907714198</v>
      </c>
      <c r="BH17" s="127">
        <f t="shared" ca="1" si="41"/>
        <v>4539.2998293745168</v>
      </c>
      <c r="BI17" s="128">
        <f t="shared" ca="1" si="42"/>
        <v>-284.40963860309694</v>
      </c>
      <c r="BJ17" s="128">
        <f t="shared" ca="1" si="43"/>
        <v>4482.4179016538974</v>
      </c>
      <c r="BK17" s="128">
        <f t="shared" ca="1" si="44"/>
        <v>182.13265671875857</v>
      </c>
      <c r="BL17" s="129">
        <f t="shared" ca="1" si="45"/>
        <v>80888.842530344205</v>
      </c>
      <c r="BN17" s="187">
        <f t="shared" ca="1" si="46"/>
        <v>4254.8901907714198</v>
      </c>
      <c r="BO17" s="127">
        <f t="shared" ca="1" si="47"/>
        <v>4442.2393837758036</v>
      </c>
      <c r="BP17" s="128">
        <f t="shared" ca="1" si="48"/>
        <v>-187.34919300438378</v>
      </c>
      <c r="BQ17" s="128">
        <f t="shared" ca="1" si="49"/>
        <v>4367.2997065740501</v>
      </c>
      <c r="BR17" s="128">
        <f t="shared" ca="1" si="50"/>
        <v>205.74870264437027</v>
      </c>
      <c r="BS17" s="129">
        <f t="shared" ca="1" si="51"/>
        <v>35099.720119393845</v>
      </c>
      <c r="BU17" s="187">
        <f t="shared" ca="1" si="52"/>
        <v>4254.8901907714198</v>
      </c>
      <c r="BV17" s="127">
        <f t="shared" ca="1" si="53"/>
        <v>4370.2380970943532</v>
      </c>
      <c r="BW17" s="128">
        <f t="shared" ca="1" si="54"/>
        <v>-115.34790632293334</v>
      </c>
      <c r="BX17" s="128">
        <f t="shared" ca="1" si="55"/>
        <v>4301.0293533005934</v>
      </c>
      <c r="BY17" s="128">
        <f t="shared" ca="1" si="56"/>
        <v>220.60866875318339</v>
      </c>
      <c r="BZ17" s="129">
        <f t="shared" ca="1" si="57"/>
        <v>13305.139493084205</v>
      </c>
      <c r="CB17" s="187">
        <f t="shared" ca="1" si="58"/>
        <v>4254.8901907714198</v>
      </c>
      <c r="CC17" s="127">
        <f t="shared" ca="1" si="59"/>
        <v>4288.2242757254353</v>
      </c>
      <c r="CD17" s="128">
        <f t="shared" ca="1" si="60"/>
        <v>-33.334084954015452</v>
      </c>
      <c r="CE17" s="128">
        <f t="shared" ca="1" si="61"/>
        <v>4258.2235992668211</v>
      </c>
      <c r="CF17" s="128">
        <f t="shared" ca="1" si="62"/>
        <v>235.33505404594695</v>
      </c>
      <c r="CG17" s="129">
        <f t="shared" ca="1" si="63"/>
        <v>1111.1612197215193</v>
      </c>
      <c r="CI17" s="187">
        <f t="shared" ca="1" si="64"/>
        <v>4254.8901907714198</v>
      </c>
      <c r="CJ17" s="127">
        <f t="shared" ca="1" si="65"/>
        <v>4396.6898659509261</v>
      </c>
      <c r="CK17" s="128">
        <f t="shared" ca="1" si="66"/>
        <v>-141.79967517950627</v>
      </c>
      <c r="CL17" s="128">
        <f t="shared" ca="1" si="67"/>
        <v>4382.5098984329752</v>
      </c>
      <c r="CM17" s="128">
        <f t="shared" ca="1" si="68"/>
        <v>101.4740615614642</v>
      </c>
      <c r="CN17" s="129">
        <f t="shared" ca="1" si="69"/>
        <v>20107.147881013487</v>
      </c>
      <c r="CP17" s="187">
        <f t="shared" ca="1" si="70"/>
        <v>4254.8901907714198</v>
      </c>
      <c r="CQ17" s="127">
        <f t="shared" ca="1" si="71"/>
        <v>4366.7415246094342</v>
      </c>
      <c r="CR17" s="128">
        <f t="shared" ca="1" si="72"/>
        <v>-111.8513338380144</v>
      </c>
      <c r="CS17" s="128">
        <f t="shared" ca="1" si="73"/>
        <v>4344.3712578418317</v>
      </c>
      <c r="CT17" s="128">
        <f t="shared" ca="1" si="74"/>
        <v>103.88325340941805</v>
      </c>
      <c r="CU17" s="129">
        <f t="shared" ca="1" si="75"/>
        <v>12510.720881342944</v>
      </c>
      <c r="CW17" s="187">
        <f t="shared" ca="1" si="76"/>
        <v>4254.8901907714198</v>
      </c>
      <c r="CX17" s="127">
        <f t="shared" ca="1" si="77"/>
        <v>4301.0322767257057</v>
      </c>
      <c r="CY17" s="128">
        <f t="shared" ca="1" si="78"/>
        <v>-46.142085954285903</v>
      </c>
      <c r="CZ17" s="128">
        <f t="shared" ca="1" si="79"/>
        <v>4282.5754423439912</v>
      </c>
      <c r="DA17" s="128">
        <f t="shared" ca="1" si="80"/>
        <v>122.48626151172937</v>
      </c>
      <c r="DB17" s="129">
        <f t="shared" ca="1" si="81"/>
        <v>2129.0920962127084</v>
      </c>
      <c r="DD17" s="187">
        <f t="shared" ca="1" si="82"/>
        <v>4254.8901907714198</v>
      </c>
      <c r="DE17" s="127">
        <f t="shared" ca="1" si="83"/>
        <v>4256.1690025812477</v>
      </c>
      <c r="DF17" s="128">
        <f t="shared" ca="1" si="84"/>
        <v>-1.2788118098278574</v>
      </c>
      <c r="DG17" s="128">
        <f t="shared" ca="1" si="85"/>
        <v>4255.4017154953508</v>
      </c>
      <c r="DH17" s="128">
        <f t="shared" ca="1" si="86"/>
        <v>144.14785746101504</v>
      </c>
      <c r="DI17" s="129">
        <f t="shared" ca="1" si="87"/>
        <v>1.6353596449551999</v>
      </c>
      <c r="DK17" s="187">
        <f t="shared" ca="1" si="88"/>
        <v>4254.8901907714198</v>
      </c>
      <c r="DL17" s="127">
        <f t="shared" ca="1" si="89"/>
        <v>4207.0326537398496</v>
      </c>
      <c r="DM17" s="128">
        <f t="shared" ca="1" si="90"/>
        <v>47.857537031570246</v>
      </c>
      <c r="DN17" s="128">
        <f t="shared" ca="1" si="91"/>
        <v>4250.104437068263</v>
      </c>
      <c r="DO17" s="128">
        <f t="shared" ca="1" si="92"/>
        <v>170.1950542846478</v>
      </c>
      <c r="DP17" s="129">
        <f t="shared" ca="1" si="93"/>
        <v>2290.3438507281176</v>
      </c>
      <c r="DR17" s="185">
        <v>18</v>
      </c>
    </row>
    <row r="18" spans="2:122" x14ac:dyDescent="0.25">
      <c r="B18" s="151" t="s">
        <v>78</v>
      </c>
      <c r="C18" s="88">
        <f ca="1">AVERAGE(INDIRECT(D18))</f>
        <v>2446.6521519313501</v>
      </c>
      <c r="D18" s="88" t="s">
        <v>96</v>
      </c>
      <c r="J18" s="145">
        <f ca="1">G7</f>
        <v>548.03753793338069</v>
      </c>
      <c r="K18" s="146">
        <f>C7</f>
        <v>0.4</v>
      </c>
      <c r="L18" s="147">
        <f>F$3</f>
        <v>0.05</v>
      </c>
      <c r="M18" s="142">
        <f t="shared" ca="1" si="96"/>
        <v>0</v>
      </c>
      <c r="N18" s="142">
        <f t="shared" ca="1" si="97"/>
        <v>0</v>
      </c>
      <c r="O18" s="88">
        <f t="shared" ca="1" si="98"/>
        <v>0</v>
      </c>
      <c r="P18">
        <f t="shared" ca="1" si="3"/>
        <v>1992</v>
      </c>
      <c r="Q18" s="187">
        <f t="shared" ca="1" si="4"/>
        <v>4772.4536102034272</v>
      </c>
      <c r="R18" s="127">
        <f t="shared" ca="1" si="5"/>
        <v>5101.5445343621259</v>
      </c>
      <c r="S18" s="128">
        <f t="shared" ca="1" si="6"/>
        <v>-329.09092415869873</v>
      </c>
      <c r="T18" s="128">
        <f t="shared" ca="1" si="7"/>
        <v>5068.6354419462559</v>
      </c>
      <c r="U18" s="128">
        <f t="shared" ca="1" si="8"/>
        <v>261.00910668560476</v>
      </c>
      <c r="V18" s="129">
        <f t="shared" ca="1" si="9"/>
        <v>108300.8363636264</v>
      </c>
      <c r="X18" s="187">
        <f t="shared" ca="1" si="10"/>
        <v>4772.4536102034272</v>
      </c>
      <c r="Y18" s="127">
        <f t="shared" ca="1" si="11"/>
        <v>4907.4436853798425</v>
      </c>
      <c r="Z18" s="128">
        <f t="shared" ca="1" si="12"/>
        <v>-134.9900751764153</v>
      </c>
      <c r="AA18" s="128">
        <f t="shared" ca="1" si="13"/>
        <v>4880.4456703445594</v>
      </c>
      <c r="AB18" s="128">
        <f t="shared" ca="1" si="14"/>
        <v>265.6066720943636</v>
      </c>
      <c r="AC18" s="129">
        <f t="shared" ca="1" si="15"/>
        <v>18222.320396134255</v>
      </c>
      <c r="AE18" s="187">
        <f t="shared" ca="1" si="16"/>
        <v>4772.4536102034272</v>
      </c>
      <c r="AF18" s="127">
        <f t="shared" ca="1" si="17"/>
        <v>4701.4459430911966</v>
      </c>
      <c r="AG18" s="128">
        <f t="shared" ca="1" si="18"/>
        <v>71.007667112230592</v>
      </c>
      <c r="AH18" s="128">
        <f t="shared" ca="1" si="19"/>
        <v>4729.8490099360888</v>
      </c>
      <c r="AI18" s="128">
        <f t="shared" ca="1" si="20"/>
        <v>270.85639224180187</v>
      </c>
      <c r="AJ18" s="129">
        <f t="shared" ca="1" si="21"/>
        <v>5042.0887887213539</v>
      </c>
      <c r="AL18" s="187">
        <f t="shared" ca="1" si="22"/>
        <v>4772.4536102034272</v>
      </c>
      <c r="AM18" s="127">
        <f t="shared" ca="1" si="23"/>
        <v>4601.0193651166146</v>
      </c>
      <c r="AN18" s="128">
        <f t="shared" ca="1" si="24"/>
        <v>171.43424508681255</v>
      </c>
      <c r="AO18" s="128">
        <f t="shared" ca="1" si="25"/>
        <v>4703.8799121687025</v>
      </c>
      <c r="AP18" s="128">
        <f t="shared" ca="1" si="26"/>
        <v>273.70476779962479</v>
      </c>
      <c r="AQ18" s="129">
        <f t="shared" ca="1" si="27"/>
        <v>29389.700388485315</v>
      </c>
      <c r="AS18" s="187">
        <f t="shared" ca="1" si="28"/>
        <v>4772.4536102034272</v>
      </c>
      <c r="AT18" s="127">
        <f t="shared" ca="1" si="29"/>
        <v>4537.2614051543569</v>
      </c>
      <c r="AU18" s="128">
        <f t="shared" ca="1" si="30"/>
        <v>235.19220504907025</v>
      </c>
      <c r="AV18" s="128">
        <f t="shared" ca="1" si="31"/>
        <v>4748.9343896985201</v>
      </c>
      <c r="AW18" s="128">
        <f t="shared" ca="1" si="32"/>
        <v>276.10392086753109</v>
      </c>
      <c r="AX18" s="129">
        <f t="shared" ca="1" si="33"/>
        <v>55315.373315843906</v>
      </c>
      <c r="AZ18" s="187">
        <f t="shared" ca="1" si="34"/>
        <v>4772.4536102034272</v>
      </c>
      <c r="BA18" s="127">
        <f t="shared" ca="1" si="35"/>
        <v>4734.7018202511117</v>
      </c>
      <c r="BB18" s="128">
        <f t="shared" ca="1" si="36"/>
        <v>37.751789952315448</v>
      </c>
      <c r="BC18" s="128">
        <f t="shared" ca="1" si="37"/>
        <v>4738.4769992463434</v>
      </c>
      <c r="BD18" s="128">
        <f t="shared" ca="1" si="38"/>
        <v>164.93561549318758</v>
      </c>
      <c r="BE18" s="129">
        <f t="shared" ca="1" si="39"/>
        <v>1425.1976446037456</v>
      </c>
      <c r="BG18" s="187">
        <f t="shared" ca="1" si="40"/>
        <v>4772.4536102034272</v>
      </c>
      <c r="BH18" s="127">
        <f t="shared" ca="1" si="41"/>
        <v>4664.5505583726563</v>
      </c>
      <c r="BI18" s="128">
        <f t="shared" ca="1" si="42"/>
        <v>107.90305183077089</v>
      </c>
      <c r="BJ18" s="128">
        <f t="shared" ca="1" si="43"/>
        <v>4686.1311687388106</v>
      </c>
      <c r="BK18" s="128">
        <f t="shared" ca="1" si="44"/>
        <v>187.5278093102971</v>
      </c>
      <c r="BL18" s="129">
        <f t="shared" ca="1" si="45"/>
        <v>11643.06859439403</v>
      </c>
      <c r="BN18" s="187">
        <f t="shared" ca="1" si="46"/>
        <v>4772.4536102034272</v>
      </c>
      <c r="BO18" s="127">
        <f t="shared" ca="1" si="47"/>
        <v>4573.0484092184206</v>
      </c>
      <c r="BP18" s="128">
        <f t="shared" ca="1" si="48"/>
        <v>199.40520098500656</v>
      </c>
      <c r="BQ18" s="128">
        <f t="shared" ca="1" si="49"/>
        <v>4652.8104896124232</v>
      </c>
      <c r="BR18" s="128">
        <f t="shared" ca="1" si="50"/>
        <v>215.7189626936206</v>
      </c>
      <c r="BS18" s="129">
        <f t="shared" ca="1" si="51"/>
        <v>39762.434179870863</v>
      </c>
      <c r="BU18" s="187">
        <f t="shared" ca="1" si="52"/>
        <v>4772.4536102034272</v>
      </c>
      <c r="BV18" s="127">
        <f t="shared" ca="1" si="53"/>
        <v>4521.6380220537767</v>
      </c>
      <c r="BW18" s="128">
        <f t="shared" ca="1" si="54"/>
        <v>250.81558814965047</v>
      </c>
      <c r="BX18" s="128">
        <f t="shared" ca="1" si="55"/>
        <v>4672.1273749435668</v>
      </c>
      <c r="BY18" s="128">
        <f t="shared" ca="1" si="56"/>
        <v>233.14944816066591</v>
      </c>
      <c r="BZ18" s="129">
        <f t="shared" ca="1" si="57"/>
        <v>62908.45925885508</v>
      </c>
      <c r="CB18" s="187">
        <f t="shared" ca="1" si="58"/>
        <v>4772.4536102034272</v>
      </c>
      <c r="CC18" s="127">
        <f t="shared" ca="1" si="59"/>
        <v>4493.558653312768</v>
      </c>
      <c r="CD18" s="128">
        <f t="shared" ca="1" si="60"/>
        <v>278.89495689065916</v>
      </c>
      <c r="CE18" s="128">
        <f t="shared" ca="1" si="61"/>
        <v>4744.5641145143609</v>
      </c>
      <c r="CF18" s="128">
        <f t="shared" ca="1" si="62"/>
        <v>249.27980189047992</v>
      </c>
      <c r="CG18" s="129">
        <f t="shared" ca="1" si="63"/>
        <v>77782.396979042634</v>
      </c>
      <c r="CI18" s="187">
        <f t="shared" ca="1" si="64"/>
        <v>4772.4536102034272</v>
      </c>
      <c r="CJ18" s="127">
        <f t="shared" ca="1" si="65"/>
        <v>4483.9839599944398</v>
      </c>
      <c r="CK18" s="128">
        <f t="shared" ca="1" si="66"/>
        <v>288.46965020898733</v>
      </c>
      <c r="CL18" s="128">
        <f t="shared" ca="1" si="67"/>
        <v>4512.8309250153388</v>
      </c>
      <c r="CM18" s="128">
        <f t="shared" ca="1" si="68"/>
        <v>159.16799160326167</v>
      </c>
      <c r="CN18" s="129">
        <f t="shared" ca="1" si="69"/>
        <v>83214.739091695505</v>
      </c>
      <c r="CP18" s="187">
        <f t="shared" ca="1" si="70"/>
        <v>4772.4536102034272</v>
      </c>
      <c r="CQ18" s="127">
        <f t="shared" ca="1" si="71"/>
        <v>4448.2545112512498</v>
      </c>
      <c r="CR18" s="128">
        <f t="shared" ca="1" si="72"/>
        <v>324.19909895217734</v>
      </c>
      <c r="CS18" s="128">
        <f t="shared" ca="1" si="73"/>
        <v>4513.0943310416851</v>
      </c>
      <c r="CT18" s="128">
        <f t="shared" ca="1" si="74"/>
        <v>168.7230731998535</v>
      </c>
      <c r="CU18" s="129">
        <f t="shared" ca="1" si="75"/>
        <v>105105.05576140367</v>
      </c>
      <c r="CW18" s="187">
        <f t="shared" ca="1" si="76"/>
        <v>4772.4536102034272</v>
      </c>
      <c r="CX18" s="127">
        <f t="shared" ca="1" si="77"/>
        <v>4405.0617038557202</v>
      </c>
      <c r="CY18" s="128">
        <f t="shared" ca="1" si="78"/>
        <v>367.39190634770694</v>
      </c>
      <c r="CZ18" s="128">
        <f t="shared" ca="1" si="79"/>
        <v>4552.018466394803</v>
      </c>
      <c r="DA18" s="128">
        <f t="shared" ca="1" si="80"/>
        <v>195.96464278127075</v>
      </c>
      <c r="DB18" s="129">
        <f t="shared" ca="1" si="81"/>
        <v>134976.81284980226</v>
      </c>
      <c r="DD18" s="187">
        <f t="shared" ca="1" si="82"/>
        <v>4772.4536102034272</v>
      </c>
      <c r="DE18" s="127">
        <f t="shared" ca="1" si="83"/>
        <v>4399.5495729563654</v>
      </c>
      <c r="DF18" s="128">
        <f t="shared" ca="1" si="84"/>
        <v>372.90403724706175</v>
      </c>
      <c r="DG18" s="128">
        <f t="shared" ca="1" si="85"/>
        <v>4623.2919953046021</v>
      </c>
      <c r="DH18" s="128">
        <f t="shared" ca="1" si="86"/>
        <v>218.72866491042737</v>
      </c>
      <c r="DI18" s="129">
        <f t="shared" ca="1" si="87"/>
        <v>139057.42099515803</v>
      </c>
      <c r="DK18" s="187">
        <f t="shared" ca="1" si="88"/>
        <v>4772.4536102034272</v>
      </c>
      <c r="DL18" s="127">
        <f t="shared" ca="1" si="89"/>
        <v>4420.299491352911</v>
      </c>
      <c r="DM18" s="128">
        <f t="shared" ca="1" si="90"/>
        <v>352.15411885051617</v>
      </c>
      <c r="DN18" s="128">
        <f t="shared" ca="1" si="91"/>
        <v>4737.2381983183759</v>
      </c>
      <c r="DO18" s="128">
        <f t="shared" ca="1" si="92"/>
        <v>240.62587805475101</v>
      </c>
      <c r="DP18" s="129">
        <f t="shared" ca="1" si="93"/>
        <v>124012.52342338346</v>
      </c>
      <c r="DR18" s="185">
        <v>19</v>
      </c>
    </row>
    <row r="19" spans="2:122" x14ac:dyDescent="0.25">
      <c r="B19" s="151" t="s">
        <v>79</v>
      </c>
      <c r="C19" s="88">
        <f ca="1">C17-C18</f>
        <v>840.8930809239032</v>
      </c>
      <c r="D19" s="88"/>
      <c r="J19" s="145">
        <f ca="1">G8</f>
        <v>515.73993339750552</v>
      </c>
      <c r="K19" s="146">
        <f>C8</f>
        <v>0.6</v>
      </c>
      <c r="L19" s="147">
        <f>F$3</f>
        <v>0.05</v>
      </c>
      <c r="M19" s="142">
        <f t="shared" ca="1" si="96"/>
        <v>0</v>
      </c>
      <c r="N19" s="142">
        <f t="shared" ca="1" si="97"/>
        <v>0</v>
      </c>
      <c r="O19" s="88">
        <f t="shared" ca="1" si="98"/>
        <v>0</v>
      </c>
      <c r="P19">
        <f t="shared" ca="1" si="3"/>
        <v>1993</v>
      </c>
      <c r="Q19" s="187">
        <f t="shared" ca="1" si="4"/>
        <v>4979.2762534247549</v>
      </c>
      <c r="R19" s="127">
        <f t="shared" ca="1" si="5"/>
        <v>5329.6445486318607</v>
      </c>
      <c r="S19" s="128">
        <f t="shared" ca="1" si="6"/>
        <v>-350.3682952071058</v>
      </c>
      <c r="T19" s="128">
        <f t="shared" ca="1" si="7"/>
        <v>5294.6077191111499</v>
      </c>
      <c r="U19" s="128">
        <f t="shared" ca="1" si="8"/>
        <v>259.25726520956925</v>
      </c>
      <c r="V19" s="129">
        <f t="shared" ca="1" si="9"/>
        <v>122757.94228633364</v>
      </c>
      <c r="X19" s="187">
        <f t="shared" ca="1" si="10"/>
        <v>4979.2762534247549</v>
      </c>
      <c r="Y19" s="127">
        <f t="shared" ca="1" si="11"/>
        <v>5146.052342438923</v>
      </c>
      <c r="Z19" s="128">
        <f t="shared" ca="1" si="12"/>
        <v>-166.77608901416806</v>
      </c>
      <c r="AA19" s="128">
        <f t="shared" ca="1" si="13"/>
        <v>5112.697124636089</v>
      </c>
      <c r="AB19" s="128">
        <f t="shared" ca="1" si="14"/>
        <v>264.77279164929274</v>
      </c>
      <c r="AC19" s="129">
        <f t="shared" ca="1" si="15"/>
        <v>27814.263866861711</v>
      </c>
      <c r="AE19" s="187">
        <f t="shared" ca="1" si="16"/>
        <v>4979.2762534247549</v>
      </c>
      <c r="AF19" s="127">
        <f t="shared" ca="1" si="17"/>
        <v>5000.7054021778904</v>
      </c>
      <c r="AG19" s="128">
        <f t="shared" ca="1" si="18"/>
        <v>-21.429148753135451</v>
      </c>
      <c r="AH19" s="128">
        <f t="shared" ca="1" si="19"/>
        <v>4992.1337426766358</v>
      </c>
      <c r="AI19" s="128">
        <f t="shared" ca="1" si="20"/>
        <v>270.7492464980362</v>
      </c>
      <c r="AJ19" s="129">
        <f t="shared" ca="1" si="21"/>
        <v>459.20841628400666</v>
      </c>
      <c r="AL19" s="187">
        <f t="shared" ca="1" si="22"/>
        <v>4979.2762534247549</v>
      </c>
      <c r="AM19" s="127">
        <f t="shared" ca="1" si="23"/>
        <v>4977.5846799683277</v>
      </c>
      <c r="AN19" s="128">
        <f t="shared" ca="1" si="24"/>
        <v>1.6915734564272498</v>
      </c>
      <c r="AO19" s="128">
        <f t="shared" ca="1" si="25"/>
        <v>4978.5996240421837</v>
      </c>
      <c r="AP19" s="128">
        <f t="shared" ca="1" si="26"/>
        <v>273.71322566690691</v>
      </c>
      <c r="AQ19" s="129">
        <f t="shared" ca="1" si="27"/>
        <v>2.8614207584892326</v>
      </c>
      <c r="AS19" s="187">
        <f t="shared" ca="1" si="28"/>
        <v>4979.2762534247549</v>
      </c>
      <c r="AT19" s="127">
        <f t="shared" ca="1" si="29"/>
        <v>5025.0383105660512</v>
      </c>
      <c r="AU19" s="128">
        <f t="shared" ca="1" si="30"/>
        <v>-45.762057141296282</v>
      </c>
      <c r="AV19" s="128">
        <f t="shared" ca="1" si="31"/>
        <v>4983.852459138885</v>
      </c>
      <c r="AW19" s="128">
        <f t="shared" ca="1" si="32"/>
        <v>275.87511058182463</v>
      </c>
      <c r="AX19" s="129">
        <f t="shared" ca="1" si="33"/>
        <v>2094.1658738032661</v>
      </c>
      <c r="AZ19" s="187">
        <f t="shared" ca="1" si="34"/>
        <v>4979.2762534247549</v>
      </c>
      <c r="BA19" s="127">
        <f t="shared" ca="1" si="35"/>
        <v>4903.4126147395309</v>
      </c>
      <c r="BB19" s="128">
        <f t="shared" ca="1" si="36"/>
        <v>75.863638685224032</v>
      </c>
      <c r="BC19" s="128">
        <f t="shared" ca="1" si="37"/>
        <v>4910.9989786080532</v>
      </c>
      <c r="BD19" s="128">
        <f t="shared" ca="1" si="38"/>
        <v>168.7287974274488</v>
      </c>
      <c r="BE19" s="129">
        <f t="shared" ca="1" si="39"/>
        <v>5755.2916745622206</v>
      </c>
      <c r="BG19" s="187">
        <f t="shared" ca="1" si="40"/>
        <v>4979.2762534247549</v>
      </c>
      <c r="BH19" s="127">
        <f t="shared" ca="1" si="41"/>
        <v>4873.6589780491076</v>
      </c>
      <c r="BI19" s="128">
        <f t="shared" ca="1" si="42"/>
        <v>105.6172753756473</v>
      </c>
      <c r="BJ19" s="128">
        <f t="shared" ca="1" si="43"/>
        <v>4894.7824331242373</v>
      </c>
      <c r="BK19" s="128">
        <f t="shared" ca="1" si="44"/>
        <v>192.80867307907945</v>
      </c>
      <c r="BL19" s="129">
        <f t="shared" ca="1" si="45"/>
        <v>11155.008857775312</v>
      </c>
      <c r="BN19" s="187">
        <f t="shared" ca="1" si="46"/>
        <v>4979.2762534247549</v>
      </c>
      <c r="BO19" s="127">
        <f t="shared" ca="1" si="47"/>
        <v>4868.5294523060438</v>
      </c>
      <c r="BP19" s="128">
        <f t="shared" ca="1" si="48"/>
        <v>110.74680111871112</v>
      </c>
      <c r="BQ19" s="128">
        <f t="shared" ca="1" si="49"/>
        <v>4912.8281727535286</v>
      </c>
      <c r="BR19" s="128">
        <f t="shared" ca="1" si="50"/>
        <v>221.25630274955614</v>
      </c>
      <c r="BS19" s="129">
        <f t="shared" ca="1" si="51"/>
        <v>12264.853958027354</v>
      </c>
      <c r="BU19" s="187">
        <f t="shared" ca="1" si="52"/>
        <v>4979.2762534247549</v>
      </c>
      <c r="BV19" s="127">
        <f t="shared" ca="1" si="53"/>
        <v>4905.2768231042328</v>
      </c>
      <c r="BW19" s="128">
        <f t="shared" ca="1" si="54"/>
        <v>73.999430320522151</v>
      </c>
      <c r="BX19" s="128">
        <f t="shared" ca="1" si="55"/>
        <v>4949.6764812965457</v>
      </c>
      <c r="BY19" s="128">
        <f t="shared" ca="1" si="56"/>
        <v>236.84941967669201</v>
      </c>
      <c r="BZ19" s="129">
        <f t="shared" ca="1" si="57"/>
        <v>5475.9156877618134</v>
      </c>
      <c r="CB19" s="187">
        <f t="shared" ca="1" si="58"/>
        <v>4979.2762534247549</v>
      </c>
      <c r="CC19" s="127">
        <f t="shared" ca="1" si="59"/>
        <v>4993.8439164048405</v>
      </c>
      <c r="CD19" s="128">
        <f t="shared" ca="1" si="60"/>
        <v>-14.567662980085515</v>
      </c>
      <c r="CE19" s="128">
        <f t="shared" ca="1" si="61"/>
        <v>4980.7330197227639</v>
      </c>
      <c r="CF19" s="128">
        <f t="shared" ca="1" si="62"/>
        <v>248.55141874147563</v>
      </c>
      <c r="CG19" s="129">
        <f t="shared" ca="1" si="63"/>
        <v>212.21680470135399</v>
      </c>
      <c r="CI19" s="187">
        <f t="shared" ca="1" si="64"/>
        <v>4979.2762534247549</v>
      </c>
      <c r="CJ19" s="127">
        <f t="shared" ca="1" si="65"/>
        <v>4671.9989166186006</v>
      </c>
      <c r="CK19" s="128">
        <f t="shared" ca="1" si="66"/>
        <v>307.27733680615438</v>
      </c>
      <c r="CL19" s="128">
        <f t="shared" ca="1" si="67"/>
        <v>4702.7266502992161</v>
      </c>
      <c r="CM19" s="128">
        <f t="shared" ca="1" si="68"/>
        <v>220.62345896449256</v>
      </c>
      <c r="CN19" s="129">
        <f t="shared" ca="1" si="69"/>
        <v>94419.361714682833</v>
      </c>
      <c r="CP19" s="187">
        <f t="shared" ca="1" si="70"/>
        <v>4979.2762534247549</v>
      </c>
      <c r="CQ19" s="127">
        <f t="shared" ca="1" si="71"/>
        <v>4681.8174042415385</v>
      </c>
      <c r="CR19" s="128">
        <f t="shared" ca="1" si="72"/>
        <v>297.45884918321644</v>
      </c>
      <c r="CS19" s="128">
        <f t="shared" ca="1" si="73"/>
        <v>4741.309174078182</v>
      </c>
      <c r="CT19" s="128">
        <f t="shared" ca="1" si="74"/>
        <v>228.2148430364968</v>
      </c>
      <c r="CU19" s="129">
        <f t="shared" ca="1" si="75"/>
        <v>88481.76695740351</v>
      </c>
      <c r="CW19" s="187">
        <f t="shared" ca="1" si="76"/>
        <v>4979.2762534247549</v>
      </c>
      <c r="CX19" s="127">
        <f t="shared" ca="1" si="77"/>
        <v>4747.9831091760734</v>
      </c>
      <c r="CY19" s="128">
        <f t="shared" ca="1" si="78"/>
        <v>231.29314424868153</v>
      </c>
      <c r="CZ19" s="128">
        <f t="shared" ca="1" si="79"/>
        <v>4840.5003668755462</v>
      </c>
      <c r="DA19" s="128">
        <f t="shared" ca="1" si="80"/>
        <v>242.22327163100707</v>
      </c>
      <c r="DB19" s="129">
        <f t="shared" ca="1" si="81"/>
        <v>53496.518576441398</v>
      </c>
      <c r="DD19" s="187">
        <f t="shared" ca="1" si="82"/>
        <v>4979.2762534247549</v>
      </c>
      <c r="DE19" s="127">
        <f t="shared" ca="1" si="83"/>
        <v>4842.0206602150292</v>
      </c>
      <c r="DF19" s="128">
        <f t="shared" ca="1" si="84"/>
        <v>137.2555932097257</v>
      </c>
      <c r="DG19" s="128">
        <f t="shared" ca="1" si="85"/>
        <v>4924.374016140865</v>
      </c>
      <c r="DH19" s="128">
        <f t="shared" ca="1" si="86"/>
        <v>246.1797835523725</v>
      </c>
      <c r="DI19" s="129">
        <f t="shared" ca="1" si="87"/>
        <v>18839.097867353699</v>
      </c>
      <c r="DK19" s="187">
        <f t="shared" ca="1" si="88"/>
        <v>4979.2762534247549</v>
      </c>
      <c r="DL19" s="127">
        <f t="shared" ca="1" si="89"/>
        <v>4977.8640763731273</v>
      </c>
      <c r="DM19" s="128">
        <f t="shared" ca="1" si="90"/>
        <v>1.4121770516276229</v>
      </c>
      <c r="DN19" s="128">
        <f t="shared" ca="1" si="91"/>
        <v>4979.1350357195925</v>
      </c>
      <c r="DO19" s="128">
        <f t="shared" ca="1" si="92"/>
        <v>240.90831346507653</v>
      </c>
      <c r="DP19" s="129">
        <f t="shared" ca="1" si="93"/>
        <v>1.9942440251436857</v>
      </c>
      <c r="DR19" s="185">
        <v>20</v>
      </c>
    </row>
    <row r="20" spans="2:122" x14ac:dyDescent="0.25">
      <c r="B20" s="151" t="s">
        <v>80</v>
      </c>
      <c r="C20" s="88">
        <f ca="1">C19/D20</f>
        <v>280.29769364130107</v>
      </c>
      <c r="D20" s="88">
        <v>3</v>
      </c>
      <c r="J20" s="145">
        <f ca="1">G9</f>
        <v>471.14996816139512</v>
      </c>
      <c r="K20" s="146">
        <f>C9</f>
        <v>0.9</v>
      </c>
      <c r="L20" s="147">
        <f>F$3</f>
        <v>0.05</v>
      </c>
      <c r="M20" s="142">
        <f t="shared" ca="1" si="96"/>
        <v>0</v>
      </c>
      <c r="N20" s="142">
        <f t="shared" ca="1" si="97"/>
        <v>0</v>
      </c>
      <c r="O20" s="88">
        <f t="shared" ca="1" si="98"/>
        <v>0</v>
      </c>
      <c r="P20">
        <f t="shared" ca="1" si="3"/>
        <v>1994</v>
      </c>
      <c r="Q20" s="187">
        <f t="shared" ca="1" si="4"/>
        <v>4968.9274293594626</v>
      </c>
      <c r="R20" s="127">
        <f t="shared" ca="1" si="5"/>
        <v>5553.8649843207195</v>
      </c>
      <c r="S20" s="128">
        <f t="shared" ca="1" si="6"/>
        <v>-584.93755496125686</v>
      </c>
      <c r="T20" s="128">
        <f t="shared" ca="1" si="7"/>
        <v>5495.3712288245933</v>
      </c>
      <c r="U20" s="128">
        <f t="shared" ca="1" si="8"/>
        <v>256.33257743476298</v>
      </c>
      <c r="V20" s="129">
        <f t="shared" ca="1" si="9"/>
        <v>342151.94320405339</v>
      </c>
      <c r="X20" s="187">
        <f t="shared" ca="1" si="10"/>
        <v>4968.9274293594626</v>
      </c>
      <c r="Y20" s="127">
        <f t="shared" ca="1" si="11"/>
        <v>5377.4699162853822</v>
      </c>
      <c r="Z20" s="128">
        <f t="shared" ca="1" si="12"/>
        <v>-408.54248692591955</v>
      </c>
      <c r="AA20" s="128">
        <f t="shared" ca="1" si="13"/>
        <v>5295.7614189001979</v>
      </c>
      <c r="AB20" s="128">
        <f t="shared" ca="1" si="14"/>
        <v>262.73007921466314</v>
      </c>
      <c r="AC20" s="129">
        <f t="shared" ca="1" si="15"/>
        <v>166906.96362361516</v>
      </c>
      <c r="AE20" s="187">
        <f t="shared" ca="1" si="16"/>
        <v>4968.9274293594626</v>
      </c>
      <c r="AF20" s="127">
        <f t="shared" ca="1" si="17"/>
        <v>5262.8829891746718</v>
      </c>
      <c r="AG20" s="128">
        <f t="shared" ca="1" si="18"/>
        <v>-293.9555598152092</v>
      </c>
      <c r="AH20" s="128">
        <f t="shared" ca="1" si="19"/>
        <v>5145.3007652485885</v>
      </c>
      <c r="AI20" s="128">
        <f t="shared" ca="1" si="20"/>
        <v>269.27946869896016</v>
      </c>
      <c r="AJ20" s="129">
        <f t="shared" ca="1" si="21"/>
        <v>86409.871146273028</v>
      </c>
      <c r="AL20" s="187">
        <f t="shared" ca="1" si="22"/>
        <v>4968.9274293594626</v>
      </c>
      <c r="AM20" s="127">
        <f t="shared" ca="1" si="23"/>
        <v>5252.3128497090902</v>
      </c>
      <c r="AN20" s="128">
        <f t="shared" ca="1" si="24"/>
        <v>-283.38542034962757</v>
      </c>
      <c r="AO20" s="128">
        <f t="shared" ca="1" si="25"/>
        <v>5082.2815974993136</v>
      </c>
      <c r="AP20" s="128">
        <f t="shared" ca="1" si="26"/>
        <v>272.29629856515879</v>
      </c>
      <c r="AQ20" s="129">
        <f t="shared" ca="1" si="27"/>
        <v>80307.296466735104</v>
      </c>
      <c r="AS20" s="187">
        <f t="shared" ca="1" si="28"/>
        <v>4968.9274293594626</v>
      </c>
      <c r="AT20" s="127">
        <f t="shared" ca="1" si="29"/>
        <v>5259.7275697207097</v>
      </c>
      <c r="AU20" s="128">
        <f t="shared" ca="1" si="30"/>
        <v>-290.80014036124703</v>
      </c>
      <c r="AV20" s="128">
        <f t="shared" ca="1" si="31"/>
        <v>4998.007443395587</v>
      </c>
      <c r="AW20" s="128">
        <f t="shared" ca="1" si="32"/>
        <v>274.42110988001838</v>
      </c>
      <c r="AX20" s="129">
        <f t="shared" ca="1" si="33"/>
        <v>84564.721634120971</v>
      </c>
      <c r="AZ20" s="187">
        <f t="shared" ca="1" si="34"/>
        <v>4968.9274293594626</v>
      </c>
      <c r="BA20" s="127">
        <f t="shared" ca="1" si="35"/>
        <v>5079.7277760355018</v>
      </c>
      <c r="BB20" s="128">
        <f t="shared" ca="1" si="36"/>
        <v>-110.80034667603923</v>
      </c>
      <c r="BC20" s="128">
        <f t="shared" ca="1" si="37"/>
        <v>5068.6477413678977</v>
      </c>
      <c r="BD20" s="128">
        <f t="shared" ca="1" si="38"/>
        <v>163.18878009364684</v>
      </c>
      <c r="BE20" s="129">
        <f t="shared" ca="1" si="39"/>
        <v>12276.716823530476</v>
      </c>
      <c r="BG20" s="187">
        <f t="shared" ca="1" si="40"/>
        <v>4968.9274293594626</v>
      </c>
      <c r="BH20" s="127">
        <f t="shared" ca="1" si="41"/>
        <v>5087.5911062033165</v>
      </c>
      <c r="BI20" s="128">
        <f t="shared" ca="1" si="42"/>
        <v>-118.66367684385386</v>
      </c>
      <c r="BJ20" s="128">
        <f t="shared" ca="1" si="43"/>
        <v>5063.8583708345459</v>
      </c>
      <c r="BK20" s="128">
        <f t="shared" ca="1" si="44"/>
        <v>186.87548923688675</v>
      </c>
      <c r="BL20" s="129">
        <f t="shared" ca="1" si="45"/>
        <v>14081.06820210258</v>
      </c>
      <c r="BN20" s="187">
        <f t="shared" ca="1" si="46"/>
        <v>4968.9274293594626</v>
      </c>
      <c r="BO20" s="127">
        <f t="shared" ca="1" si="47"/>
        <v>5134.0844755030848</v>
      </c>
      <c r="BP20" s="128">
        <f t="shared" ca="1" si="48"/>
        <v>-165.15704614362221</v>
      </c>
      <c r="BQ20" s="128">
        <f t="shared" ca="1" si="49"/>
        <v>5068.0216570456359</v>
      </c>
      <c r="BR20" s="128">
        <f t="shared" ca="1" si="50"/>
        <v>212.99845044237503</v>
      </c>
      <c r="BS20" s="129">
        <f t="shared" ca="1" si="51"/>
        <v>27276.849890886555</v>
      </c>
      <c r="BU20" s="187">
        <f t="shared" ca="1" si="52"/>
        <v>4968.9274293594626</v>
      </c>
      <c r="BV20" s="127">
        <f t="shared" ca="1" si="53"/>
        <v>5186.5259009732381</v>
      </c>
      <c r="BW20" s="128">
        <f t="shared" ca="1" si="54"/>
        <v>-217.59847161377547</v>
      </c>
      <c r="BX20" s="128">
        <f t="shared" ca="1" si="55"/>
        <v>5055.966818004973</v>
      </c>
      <c r="BY20" s="128">
        <f t="shared" ca="1" si="56"/>
        <v>225.96949609600324</v>
      </c>
      <c r="BZ20" s="129">
        <f t="shared" ca="1" si="57"/>
        <v>47349.094848651053</v>
      </c>
      <c r="CB20" s="187">
        <f t="shared" ca="1" si="58"/>
        <v>4968.9274293594626</v>
      </c>
      <c r="CC20" s="127">
        <f t="shared" ca="1" si="59"/>
        <v>5229.2844384642394</v>
      </c>
      <c r="CD20" s="128">
        <f t="shared" ca="1" si="60"/>
        <v>-260.35700910477681</v>
      </c>
      <c r="CE20" s="128">
        <f t="shared" ca="1" si="61"/>
        <v>4994.9631302699399</v>
      </c>
      <c r="CF20" s="128">
        <f t="shared" ca="1" si="62"/>
        <v>235.5335682862368</v>
      </c>
      <c r="CG20" s="129">
        <f t="shared" ca="1" si="63"/>
        <v>67785.77218998484</v>
      </c>
      <c r="CI20" s="187">
        <f t="shared" ca="1" si="64"/>
        <v>4968.9274293594626</v>
      </c>
      <c r="CJ20" s="127">
        <f t="shared" ca="1" si="65"/>
        <v>4923.3501092637089</v>
      </c>
      <c r="CK20" s="128">
        <f t="shared" ca="1" si="66"/>
        <v>45.577320095753748</v>
      </c>
      <c r="CL20" s="128">
        <f t="shared" ca="1" si="67"/>
        <v>4927.9078412732842</v>
      </c>
      <c r="CM20" s="128">
        <f t="shared" ca="1" si="68"/>
        <v>229.73892298364331</v>
      </c>
      <c r="CN20" s="129">
        <f t="shared" ca="1" si="69"/>
        <v>2077.2921071107985</v>
      </c>
      <c r="CP20" s="187">
        <f t="shared" ca="1" si="70"/>
        <v>4968.9274293594626</v>
      </c>
      <c r="CQ20" s="127">
        <f t="shared" ca="1" si="71"/>
        <v>4969.5240171146788</v>
      </c>
      <c r="CR20" s="128">
        <f t="shared" ca="1" si="72"/>
        <v>-0.59658775521620555</v>
      </c>
      <c r="CS20" s="128">
        <f t="shared" ca="1" si="73"/>
        <v>4969.4046995636354</v>
      </c>
      <c r="CT20" s="128">
        <f t="shared" ca="1" si="74"/>
        <v>228.09552548545355</v>
      </c>
      <c r="CU20" s="129">
        <f t="shared" ca="1" si="75"/>
        <v>0.35591694967391119</v>
      </c>
      <c r="CW20" s="187">
        <f t="shared" ca="1" si="76"/>
        <v>4968.9274293594626</v>
      </c>
      <c r="CX20" s="127">
        <f t="shared" ca="1" si="77"/>
        <v>5082.7236385065535</v>
      </c>
      <c r="CY20" s="128">
        <f t="shared" ca="1" si="78"/>
        <v>-113.79620914709085</v>
      </c>
      <c r="CZ20" s="128">
        <f t="shared" ca="1" si="79"/>
        <v>5037.2051548477175</v>
      </c>
      <c r="DA20" s="128">
        <f t="shared" ca="1" si="80"/>
        <v>219.46402980158888</v>
      </c>
      <c r="DB20" s="129">
        <f t="shared" ca="1" si="81"/>
        <v>12949.577216248443</v>
      </c>
      <c r="DD20" s="187">
        <f t="shared" ca="1" si="82"/>
        <v>4968.9274293594626</v>
      </c>
      <c r="DE20" s="127">
        <f t="shared" ca="1" si="83"/>
        <v>5170.5537996932371</v>
      </c>
      <c r="DF20" s="128">
        <f t="shared" ca="1" si="84"/>
        <v>-201.6263703337745</v>
      </c>
      <c r="DG20" s="128">
        <f t="shared" ca="1" si="85"/>
        <v>5049.5779774929724</v>
      </c>
      <c r="DH20" s="128">
        <f t="shared" ca="1" si="86"/>
        <v>205.8545094856176</v>
      </c>
      <c r="DI20" s="129">
        <f t="shared" ca="1" si="87"/>
        <v>40653.193213972379</v>
      </c>
      <c r="DK20" s="187">
        <f t="shared" ca="1" si="88"/>
        <v>4968.9274293594626</v>
      </c>
      <c r="DL20" s="127">
        <f t="shared" ca="1" si="89"/>
        <v>5220.0433491846688</v>
      </c>
      <c r="DM20" s="128">
        <f t="shared" ca="1" si="90"/>
        <v>-251.11591982520622</v>
      </c>
      <c r="DN20" s="128">
        <f t="shared" ca="1" si="91"/>
        <v>4994.0390213419832</v>
      </c>
      <c r="DO20" s="128">
        <f t="shared" ca="1" si="92"/>
        <v>190.68512950003529</v>
      </c>
      <c r="DP20" s="129">
        <f t="shared" ca="1" si="93"/>
        <v>63059.205189659398</v>
      </c>
      <c r="DR20" s="185">
        <v>21</v>
      </c>
    </row>
    <row r="21" spans="2:122" x14ac:dyDescent="0.25">
      <c r="B21" s="151" t="s">
        <v>81</v>
      </c>
      <c r="C21" s="88">
        <f>(D20+1)/D21</f>
        <v>2</v>
      </c>
      <c r="D21" s="88">
        <v>2</v>
      </c>
      <c r="J21" s="145">
        <f ca="1">I5</f>
        <v>776.29178101548951</v>
      </c>
      <c r="K21" s="146">
        <f>C5</f>
        <v>0.1</v>
      </c>
      <c r="L21" s="147">
        <f>H$3</f>
        <v>0.2</v>
      </c>
      <c r="M21" s="142">
        <f t="shared" ca="1" si="96"/>
        <v>0</v>
      </c>
      <c r="N21" s="142">
        <f t="shared" ca="1" si="97"/>
        <v>0</v>
      </c>
      <c r="O21" s="88">
        <f t="shared" ca="1" si="98"/>
        <v>0</v>
      </c>
      <c r="P21">
        <f t="shared" ca="1" si="3"/>
        <v>1995</v>
      </c>
      <c r="Q21" s="187">
        <f t="shared" ca="1" si="4"/>
        <v>4894.3448620631007</v>
      </c>
      <c r="R21" s="127">
        <f t="shared" ca="1" si="5"/>
        <v>5751.7038062593565</v>
      </c>
      <c r="S21" s="128">
        <f t="shared" ca="1" si="6"/>
        <v>-857.35894419625583</v>
      </c>
      <c r="T21" s="128">
        <f t="shared" ca="1" si="7"/>
        <v>5665.9679118397307</v>
      </c>
      <c r="U21" s="128">
        <f t="shared" ca="1" si="8"/>
        <v>252.0457827137817</v>
      </c>
      <c r="V21" s="129">
        <f t="shared" ca="1" si="9"/>
        <v>735064.35919331852</v>
      </c>
      <c r="X21" s="187">
        <f t="shared" ca="1" si="10"/>
        <v>4894.3448620631007</v>
      </c>
      <c r="Y21" s="127">
        <f t="shared" ca="1" si="11"/>
        <v>5558.4914981148613</v>
      </c>
      <c r="Z21" s="128">
        <f t="shared" ca="1" si="12"/>
        <v>-664.14663605176065</v>
      </c>
      <c r="AA21" s="128">
        <f t="shared" ca="1" si="13"/>
        <v>5425.6621709045094</v>
      </c>
      <c r="AB21" s="128">
        <f t="shared" ca="1" si="14"/>
        <v>259.40934603440434</v>
      </c>
      <c r="AC21" s="129">
        <f t="shared" ca="1" si="15"/>
        <v>441090.75417886983</v>
      </c>
      <c r="AE21" s="187">
        <f t="shared" ca="1" si="16"/>
        <v>4894.3448620631007</v>
      </c>
      <c r="AF21" s="127">
        <f t="shared" ca="1" si="17"/>
        <v>5414.5802339475485</v>
      </c>
      <c r="AG21" s="128">
        <f t="shared" ca="1" si="18"/>
        <v>-520.23537188444789</v>
      </c>
      <c r="AH21" s="128">
        <f t="shared" ca="1" si="19"/>
        <v>5206.4860851937692</v>
      </c>
      <c r="AI21" s="128">
        <f t="shared" ca="1" si="20"/>
        <v>266.67829183953791</v>
      </c>
      <c r="AJ21" s="129">
        <f t="shared" ca="1" si="21"/>
        <v>270644.84215974977</v>
      </c>
      <c r="AL21" s="187">
        <f t="shared" ca="1" si="22"/>
        <v>4894.3448620631007</v>
      </c>
      <c r="AM21" s="127">
        <f t="shared" ca="1" si="23"/>
        <v>5354.577896064472</v>
      </c>
      <c r="AN21" s="128">
        <f t="shared" ca="1" si="24"/>
        <v>-460.23303400137138</v>
      </c>
      <c r="AO21" s="128">
        <f t="shared" ca="1" si="25"/>
        <v>5078.4380756636492</v>
      </c>
      <c r="AP21" s="128">
        <f t="shared" ca="1" si="26"/>
        <v>269.99513339515192</v>
      </c>
      <c r="AQ21" s="129">
        <f t="shared" ca="1" si="27"/>
        <v>211814.44558610747</v>
      </c>
      <c r="AS21" s="187">
        <f t="shared" ca="1" si="28"/>
        <v>4894.3448620631007</v>
      </c>
      <c r="AT21" s="127">
        <f t="shared" ca="1" si="29"/>
        <v>5272.4285532756057</v>
      </c>
      <c r="AU21" s="128">
        <f t="shared" ca="1" si="30"/>
        <v>-378.08369121250507</v>
      </c>
      <c r="AV21" s="128">
        <f t="shared" ca="1" si="31"/>
        <v>4932.1532311843512</v>
      </c>
      <c r="AW21" s="128">
        <f t="shared" ca="1" si="32"/>
        <v>272.53069142395583</v>
      </c>
      <c r="AX21" s="129">
        <f t="shared" ca="1" si="33"/>
        <v>142947.2775608729</v>
      </c>
      <c r="AZ21" s="187">
        <f t="shared" ca="1" si="34"/>
        <v>4894.3448620631007</v>
      </c>
      <c r="BA21" s="127">
        <f t="shared" ca="1" si="35"/>
        <v>5231.8365214615442</v>
      </c>
      <c r="BB21" s="128">
        <f t="shared" ca="1" si="36"/>
        <v>-337.49165939844352</v>
      </c>
      <c r="BC21" s="128">
        <f t="shared" ca="1" si="37"/>
        <v>5198.0873555216995</v>
      </c>
      <c r="BD21" s="128">
        <f t="shared" ca="1" si="38"/>
        <v>146.31419712372465</v>
      </c>
      <c r="BE21" s="129">
        <f t="shared" ca="1" si="39"/>
        <v>113900.62016351501</v>
      </c>
      <c r="BG21" s="187">
        <f t="shared" ca="1" si="40"/>
        <v>4894.3448620631007</v>
      </c>
      <c r="BH21" s="127">
        <f t="shared" ca="1" si="41"/>
        <v>5250.7338600714329</v>
      </c>
      <c r="BI21" s="128">
        <f t="shared" ca="1" si="42"/>
        <v>-356.38899800833224</v>
      </c>
      <c r="BJ21" s="128">
        <f t="shared" ca="1" si="43"/>
        <v>5179.4560604697663</v>
      </c>
      <c r="BK21" s="128">
        <f t="shared" ca="1" si="44"/>
        <v>169.05603933647015</v>
      </c>
      <c r="BL21" s="129">
        <f t="shared" ca="1" si="45"/>
        <v>127013.11790138304</v>
      </c>
      <c r="BN21" s="187">
        <f t="shared" ca="1" si="46"/>
        <v>4894.3448620631007</v>
      </c>
      <c r="BO21" s="127">
        <f t="shared" ca="1" si="47"/>
        <v>5281.0201074880106</v>
      </c>
      <c r="BP21" s="128">
        <f t="shared" ca="1" si="48"/>
        <v>-386.67524542490992</v>
      </c>
      <c r="BQ21" s="128">
        <f t="shared" ca="1" si="49"/>
        <v>5126.3500093180464</v>
      </c>
      <c r="BR21" s="128">
        <f t="shared" ca="1" si="50"/>
        <v>193.66468817112954</v>
      </c>
      <c r="BS21" s="129">
        <f t="shared" ca="1" si="51"/>
        <v>149517.74542441432</v>
      </c>
      <c r="BU21" s="187">
        <f t="shared" ca="1" si="52"/>
        <v>4894.3448620631007</v>
      </c>
      <c r="BV21" s="127">
        <f t="shared" ca="1" si="53"/>
        <v>5281.9363141009762</v>
      </c>
      <c r="BW21" s="128">
        <f t="shared" ca="1" si="54"/>
        <v>-387.59145203787557</v>
      </c>
      <c r="BX21" s="128">
        <f t="shared" ca="1" si="55"/>
        <v>5049.3814428782507</v>
      </c>
      <c r="BY21" s="128">
        <f t="shared" ca="1" si="56"/>
        <v>206.58992349410946</v>
      </c>
      <c r="BZ21" s="129">
        <f t="shared" ca="1" si="57"/>
        <v>150227.13369282879</v>
      </c>
      <c r="CB21" s="187">
        <f t="shared" ca="1" si="58"/>
        <v>4894.3448620631007</v>
      </c>
      <c r="CC21" s="127">
        <f t="shared" ca="1" si="59"/>
        <v>5230.4966985561769</v>
      </c>
      <c r="CD21" s="128">
        <f t="shared" ca="1" si="60"/>
        <v>-336.15183649307619</v>
      </c>
      <c r="CE21" s="128">
        <f t="shared" ca="1" si="61"/>
        <v>4927.9600457124079</v>
      </c>
      <c r="CF21" s="128">
        <f t="shared" ca="1" si="62"/>
        <v>218.725976461583</v>
      </c>
      <c r="CG21" s="129">
        <f t="shared" ca="1" si="63"/>
        <v>112998.05717766783</v>
      </c>
      <c r="CI21" s="187">
        <f t="shared" ca="1" si="64"/>
        <v>4894.3448620631007</v>
      </c>
      <c r="CJ21" s="127">
        <f t="shared" ca="1" si="65"/>
        <v>5157.6467642569278</v>
      </c>
      <c r="CK21" s="128">
        <f t="shared" ca="1" si="66"/>
        <v>-263.30190219382712</v>
      </c>
      <c r="CL21" s="128">
        <f t="shared" ca="1" si="67"/>
        <v>5131.3165740375453</v>
      </c>
      <c r="CM21" s="128">
        <f t="shared" ca="1" si="68"/>
        <v>177.07854254487788</v>
      </c>
      <c r="CN21" s="129">
        <f t="shared" ca="1" si="69"/>
        <v>69327.891698887703</v>
      </c>
      <c r="CP21" s="187">
        <f t="shared" ca="1" si="70"/>
        <v>4894.3448620631007</v>
      </c>
      <c r="CQ21" s="127">
        <f t="shared" ca="1" si="71"/>
        <v>5197.5002250490888</v>
      </c>
      <c r="CR21" s="128">
        <f t="shared" ca="1" si="72"/>
        <v>-303.15536298598818</v>
      </c>
      <c r="CS21" s="128">
        <f t="shared" ca="1" si="73"/>
        <v>5136.8691524518908</v>
      </c>
      <c r="CT21" s="128">
        <f t="shared" ca="1" si="74"/>
        <v>167.46445288825592</v>
      </c>
      <c r="CU21" s="129">
        <f t="shared" ca="1" si="75"/>
        <v>91903.174107166255</v>
      </c>
      <c r="CW21" s="187">
        <f t="shared" ca="1" si="76"/>
        <v>4894.3448620631007</v>
      </c>
      <c r="CX21" s="127">
        <f t="shared" ca="1" si="77"/>
        <v>5256.6691846493068</v>
      </c>
      <c r="CY21" s="128">
        <f t="shared" ca="1" si="78"/>
        <v>-362.32432258620611</v>
      </c>
      <c r="CZ21" s="128">
        <f t="shared" ca="1" si="79"/>
        <v>5111.7394556148247</v>
      </c>
      <c r="DA21" s="128">
        <f t="shared" ca="1" si="80"/>
        <v>146.99916528434767</v>
      </c>
      <c r="DB21" s="129">
        <f t="shared" ca="1" si="81"/>
        <v>131278.91473755313</v>
      </c>
      <c r="DD21" s="187">
        <f t="shared" ca="1" si="82"/>
        <v>4894.3448620631007</v>
      </c>
      <c r="DE21" s="127">
        <f t="shared" ca="1" si="83"/>
        <v>5255.4324869785896</v>
      </c>
      <c r="DF21" s="128">
        <f t="shared" ca="1" si="84"/>
        <v>-361.08762491548896</v>
      </c>
      <c r="DG21" s="128">
        <f t="shared" ca="1" si="85"/>
        <v>5038.7799120292966</v>
      </c>
      <c r="DH21" s="128">
        <f t="shared" ca="1" si="86"/>
        <v>133.63698450251979</v>
      </c>
      <c r="DI21" s="129">
        <f t="shared" ca="1" si="87"/>
        <v>130384.27286710884</v>
      </c>
      <c r="DK21" s="187">
        <f t="shared" ca="1" si="88"/>
        <v>4894.3448620631007</v>
      </c>
      <c r="DL21" s="127">
        <f t="shared" ca="1" si="89"/>
        <v>5184.7241508420184</v>
      </c>
      <c r="DM21" s="128">
        <f t="shared" ca="1" si="90"/>
        <v>-290.37928877891773</v>
      </c>
      <c r="DN21" s="128">
        <f t="shared" ca="1" si="91"/>
        <v>4923.382790940992</v>
      </c>
      <c r="DO21" s="128">
        <f t="shared" ca="1" si="92"/>
        <v>132.60927174425174</v>
      </c>
      <c r="DP21" s="129">
        <f t="shared" ca="1" si="93"/>
        <v>84320.131351750097</v>
      </c>
      <c r="DR21" s="185">
        <v>22</v>
      </c>
    </row>
    <row r="22" spans="2:122" x14ac:dyDescent="0.25">
      <c r="B22" s="151"/>
      <c r="C22" s="88">
        <f ca="1">C20*C21</f>
        <v>560.59538728260213</v>
      </c>
      <c r="D22" s="88"/>
      <c r="J22" s="145">
        <f ca="1">I6</f>
        <v>737.15537878721864</v>
      </c>
      <c r="K22" s="146">
        <f>C6</f>
        <v>0.2</v>
      </c>
      <c r="L22" s="147">
        <f>H$3</f>
        <v>0.2</v>
      </c>
      <c r="M22" s="142">
        <f t="shared" ca="1" si="96"/>
        <v>0</v>
      </c>
      <c r="N22" s="142">
        <f t="shared" ca="1" si="97"/>
        <v>0</v>
      </c>
      <c r="O22" s="88">
        <f t="shared" ca="1" si="98"/>
        <v>0</v>
      </c>
      <c r="P22">
        <f t="shared" ca="1" si="3"/>
        <v>1996</v>
      </c>
      <c r="Q22" s="187">
        <f t="shared" ca="1" si="4"/>
        <v>5173.7652173680472</v>
      </c>
      <c r="R22" s="127">
        <f t="shared" ca="1" si="5"/>
        <v>5918.0136945535123</v>
      </c>
      <c r="S22" s="128">
        <f t="shared" ca="1" si="6"/>
        <v>-744.24847718546516</v>
      </c>
      <c r="T22" s="128">
        <f t="shared" ca="1" si="7"/>
        <v>5843.5888468349658</v>
      </c>
      <c r="U22" s="128">
        <f t="shared" ca="1" si="8"/>
        <v>248.32454032785438</v>
      </c>
      <c r="V22" s="129">
        <f t="shared" ca="1" si="9"/>
        <v>553905.79579288384</v>
      </c>
      <c r="X22" s="187">
        <f t="shared" ca="1" si="10"/>
        <v>5173.7652173680472</v>
      </c>
      <c r="Y22" s="127">
        <f t="shared" ca="1" si="11"/>
        <v>5685.0715169389141</v>
      </c>
      <c r="Z22" s="128">
        <f t="shared" ca="1" si="12"/>
        <v>-511.30629957086694</v>
      </c>
      <c r="AA22" s="128">
        <f t="shared" ca="1" si="13"/>
        <v>5582.8102570247411</v>
      </c>
      <c r="AB22" s="128">
        <f t="shared" ca="1" si="14"/>
        <v>256.85281453655</v>
      </c>
      <c r="AC22" s="129">
        <f t="shared" ca="1" si="15"/>
        <v>261434.13198085313</v>
      </c>
      <c r="AE22" s="187">
        <f t="shared" ca="1" si="16"/>
        <v>5173.7652173680472</v>
      </c>
      <c r="AF22" s="127">
        <f t="shared" ca="1" si="17"/>
        <v>5473.1643770333067</v>
      </c>
      <c r="AG22" s="128">
        <f t="shared" ca="1" si="18"/>
        <v>-299.3991596652595</v>
      </c>
      <c r="AH22" s="128">
        <f t="shared" ca="1" si="19"/>
        <v>5353.4047131672032</v>
      </c>
      <c r="AI22" s="128">
        <f t="shared" ca="1" si="20"/>
        <v>265.18129604121162</v>
      </c>
      <c r="AJ22" s="129">
        <f t="shared" ca="1" si="21"/>
        <v>89639.856808263547</v>
      </c>
      <c r="AL22" s="187">
        <f t="shared" ca="1" si="22"/>
        <v>5173.7652173680472</v>
      </c>
      <c r="AM22" s="127">
        <f t="shared" ca="1" si="23"/>
        <v>5348.4332090588014</v>
      </c>
      <c r="AN22" s="128">
        <f t="shared" ca="1" si="24"/>
        <v>-174.66799169075421</v>
      </c>
      <c r="AO22" s="128">
        <f t="shared" ca="1" si="25"/>
        <v>5243.6324140443485</v>
      </c>
      <c r="AP22" s="128">
        <f t="shared" ca="1" si="26"/>
        <v>269.12179343669817</v>
      </c>
      <c r="AQ22" s="129">
        <f t="shared" ca="1" si="27"/>
        <v>30508.907321281382</v>
      </c>
      <c r="AS22" s="187">
        <f t="shared" ca="1" si="28"/>
        <v>5173.7652173680472</v>
      </c>
      <c r="AT22" s="127">
        <f t="shared" ca="1" si="29"/>
        <v>5204.6839226083066</v>
      </c>
      <c r="AU22" s="128">
        <f t="shared" ca="1" si="30"/>
        <v>-30.918705240259442</v>
      </c>
      <c r="AV22" s="128">
        <f t="shared" ca="1" si="31"/>
        <v>5176.8570878920727</v>
      </c>
      <c r="AW22" s="128">
        <f t="shared" ca="1" si="32"/>
        <v>272.37609789775451</v>
      </c>
      <c r="AX22" s="129">
        <f t="shared" ca="1" si="33"/>
        <v>955.96633373404666</v>
      </c>
      <c r="AZ22" s="187">
        <f t="shared" ca="1" si="34"/>
        <v>5173.7652173680472</v>
      </c>
      <c r="BA22" s="127">
        <f t="shared" ca="1" si="35"/>
        <v>5344.4015526454241</v>
      </c>
      <c r="BB22" s="128">
        <f t="shared" ca="1" si="36"/>
        <v>-170.63633527737693</v>
      </c>
      <c r="BC22" s="128">
        <f t="shared" ca="1" si="37"/>
        <v>5327.3379191176864</v>
      </c>
      <c r="BD22" s="128">
        <f t="shared" ca="1" si="38"/>
        <v>137.78238035985581</v>
      </c>
      <c r="BE22" s="129">
        <f t="shared" ca="1" si="39"/>
        <v>29116.758916893392</v>
      </c>
      <c r="BG22" s="187">
        <f t="shared" ca="1" si="40"/>
        <v>5173.7652173680472</v>
      </c>
      <c r="BH22" s="127">
        <f t="shared" ca="1" si="41"/>
        <v>5348.5120998062366</v>
      </c>
      <c r="BI22" s="128">
        <f t="shared" ca="1" si="42"/>
        <v>-174.74688243818946</v>
      </c>
      <c r="BJ22" s="128">
        <f t="shared" ca="1" si="43"/>
        <v>5313.5627233185987</v>
      </c>
      <c r="BK22" s="128">
        <f t="shared" ca="1" si="44"/>
        <v>160.31869521456068</v>
      </c>
      <c r="BL22" s="129">
        <f t="shared" ca="1" si="45"/>
        <v>30536.472921866407</v>
      </c>
      <c r="BN22" s="187">
        <f t="shared" ca="1" si="46"/>
        <v>5173.7652173680472</v>
      </c>
      <c r="BO22" s="127">
        <f t="shared" ca="1" si="47"/>
        <v>5320.0146974891759</v>
      </c>
      <c r="BP22" s="128">
        <f t="shared" ca="1" si="48"/>
        <v>-146.24948012112873</v>
      </c>
      <c r="BQ22" s="128">
        <f t="shared" ca="1" si="49"/>
        <v>5261.5149054407248</v>
      </c>
      <c r="BR22" s="128">
        <f t="shared" ca="1" si="50"/>
        <v>186.35221416507309</v>
      </c>
      <c r="BS22" s="129">
        <f t="shared" ca="1" si="51"/>
        <v>21388.910435700425</v>
      </c>
      <c r="BU22" s="187">
        <f t="shared" ca="1" si="52"/>
        <v>5173.7652173680472</v>
      </c>
      <c r="BV22" s="127">
        <f t="shared" ca="1" si="53"/>
        <v>5255.9713663723605</v>
      </c>
      <c r="BW22" s="128">
        <f t="shared" ca="1" si="54"/>
        <v>-82.206149004313374</v>
      </c>
      <c r="BX22" s="128">
        <f t="shared" ca="1" si="55"/>
        <v>5206.6476769697729</v>
      </c>
      <c r="BY22" s="128">
        <f t="shared" ca="1" si="56"/>
        <v>202.4796160438938</v>
      </c>
      <c r="BZ22" s="129">
        <f t="shared" ca="1" si="57"/>
        <v>6757.8509341193731</v>
      </c>
      <c r="CB22" s="187">
        <f t="shared" ca="1" si="58"/>
        <v>5173.7652173680472</v>
      </c>
      <c r="CC22" s="127">
        <f t="shared" ca="1" si="59"/>
        <v>5146.6860221739908</v>
      </c>
      <c r="CD22" s="128">
        <f t="shared" ca="1" si="60"/>
        <v>27.07919519405641</v>
      </c>
      <c r="CE22" s="128">
        <f t="shared" ca="1" si="61"/>
        <v>5171.0572978486416</v>
      </c>
      <c r="CF22" s="128">
        <f t="shared" ca="1" si="62"/>
        <v>220.07993622128583</v>
      </c>
      <c r="CG22" s="129">
        <f t="shared" ca="1" si="63"/>
        <v>733.28281235780776</v>
      </c>
      <c r="CI22" s="187">
        <f t="shared" ca="1" si="64"/>
        <v>5173.7652173680472</v>
      </c>
      <c r="CJ22" s="127">
        <f t="shared" ca="1" si="65"/>
        <v>5308.3951165824228</v>
      </c>
      <c r="CK22" s="128">
        <f t="shared" ca="1" si="66"/>
        <v>-134.62989921437565</v>
      </c>
      <c r="CL22" s="128">
        <f t="shared" ca="1" si="67"/>
        <v>5294.932126660985</v>
      </c>
      <c r="CM22" s="128">
        <f t="shared" ca="1" si="68"/>
        <v>150.15256270200274</v>
      </c>
      <c r="CN22" s="129">
        <f t="shared" ca="1" si="69"/>
        <v>18125.209762472947</v>
      </c>
      <c r="CP22" s="187">
        <f t="shared" ca="1" si="70"/>
        <v>5173.7652173680472</v>
      </c>
      <c r="CQ22" s="127">
        <f t="shared" ca="1" si="71"/>
        <v>5304.3336053401472</v>
      </c>
      <c r="CR22" s="128">
        <f t="shared" ca="1" si="72"/>
        <v>-130.56838797210003</v>
      </c>
      <c r="CS22" s="128">
        <f t="shared" ca="1" si="73"/>
        <v>5278.2199277457275</v>
      </c>
      <c r="CT22" s="128">
        <f t="shared" ca="1" si="74"/>
        <v>141.35077529383591</v>
      </c>
      <c r="CU22" s="129">
        <f t="shared" ca="1" si="75"/>
        <v>17048.103937632834</v>
      </c>
      <c r="CW22" s="187">
        <f t="shared" ca="1" si="76"/>
        <v>5173.7652173680472</v>
      </c>
      <c r="CX22" s="127">
        <f t="shared" ca="1" si="77"/>
        <v>5258.738620899172</v>
      </c>
      <c r="CY22" s="128">
        <f t="shared" ca="1" si="78"/>
        <v>-84.973403531124859</v>
      </c>
      <c r="CZ22" s="128">
        <f t="shared" ca="1" si="79"/>
        <v>5224.7492594867217</v>
      </c>
      <c r="DA22" s="128">
        <f t="shared" ca="1" si="80"/>
        <v>130.00448457812269</v>
      </c>
      <c r="DB22" s="129">
        <f t="shared" ca="1" si="81"/>
        <v>7220.4793076633823</v>
      </c>
      <c r="DD22" s="187">
        <f t="shared" ca="1" si="82"/>
        <v>5173.7652173680472</v>
      </c>
      <c r="DE22" s="127">
        <f t="shared" ca="1" si="83"/>
        <v>5172.4168965318167</v>
      </c>
      <c r="DF22" s="128">
        <f t="shared" ca="1" si="84"/>
        <v>1.348320836230414</v>
      </c>
      <c r="DG22" s="128">
        <f t="shared" ca="1" si="85"/>
        <v>5173.2258890335552</v>
      </c>
      <c r="DH22" s="128">
        <f t="shared" ca="1" si="86"/>
        <v>133.90664866976587</v>
      </c>
      <c r="DI22" s="129">
        <f t="shared" ca="1" si="87"/>
        <v>1.8179690774130828</v>
      </c>
      <c r="DK22" s="187">
        <f t="shared" ca="1" si="88"/>
        <v>5173.7652173680472</v>
      </c>
      <c r="DL22" s="127">
        <f t="shared" ca="1" si="89"/>
        <v>5055.9920626852436</v>
      </c>
      <c r="DM22" s="128">
        <f t="shared" ca="1" si="90"/>
        <v>117.77315468280358</v>
      </c>
      <c r="DN22" s="128">
        <f t="shared" ca="1" si="91"/>
        <v>5161.9879018997672</v>
      </c>
      <c r="DO22" s="128">
        <f t="shared" ca="1" si="92"/>
        <v>156.16390268081247</v>
      </c>
      <c r="DP22" s="129">
        <f t="shared" ca="1" si="93"/>
        <v>13870.515963939579</v>
      </c>
      <c r="DR22" s="185">
        <v>23</v>
      </c>
    </row>
    <row r="23" spans="2:122" x14ac:dyDescent="0.25">
      <c r="B23" s="151" t="s">
        <v>82</v>
      </c>
      <c r="C23" s="88">
        <f ca="1">C18-C22</f>
        <v>1886.056764648748</v>
      </c>
      <c r="D23" s="88"/>
      <c r="J23" s="145">
        <f ca="1">I7</f>
        <v>648.20152100050814</v>
      </c>
      <c r="K23" s="146">
        <f>C7</f>
        <v>0.4</v>
      </c>
      <c r="L23" s="147">
        <f>H$3</f>
        <v>0.2</v>
      </c>
      <c r="M23" s="142">
        <f t="shared" ca="1" si="96"/>
        <v>0</v>
      </c>
      <c r="N23" s="142">
        <f t="shared" ca="1" si="97"/>
        <v>0</v>
      </c>
      <c r="O23" s="88">
        <f t="shared" ca="1" si="98"/>
        <v>0</v>
      </c>
      <c r="P23">
        <f t="shared" ca="1" si="3"/>
        <v>1997</v>
      </c>
      <c r="Q23" s="187">
        <f t="shared" ca="1" si="4"/>
        <v>5648.2332614708403</v>
      </c>
      <c r="R23" s="127">
        <f t="shared" ca="1" si="5"/>
        <v>6091.9133871628201</v>
      </c>
      <c r="S23" s="128">
        <f t="shared" ca="1" si="6"/>
        <v>-443.68012569197981</v>
      </c>
      <c r="T23" s="128">
        <f t="shared" ca="1" si="7"/>
        <v>6047.545374593622</v>
      </c>
      <c r="U23" s="128">
        <f t="shared" ca="1" si="8"/>
        <v>246.10613969939448</v>
      </c>
      <c r="V23" s="129">
        <f t="shared" ca="1" si="9"/>
        <v>196852.05393405101</v>
      </c>
      <c r="X23" s="187">
        <f t="shared" ca="1" si="10"/>
        <v>5648.2332614708403</v>
      </c>
      <c r="Y23" s="127">
        <f t="shared" ca="1" si="11"/>
        <v>5839.663071561291</v>
      </c>
      <c r="Z23" s="128">
        <f t="shared" ca="1" si="12"/>
        <v>-191.4298100904507</v>
      </c>
      <c r="AA23" s="128">
        <f t="shared" ca="1" si="13"/>
        <v>5801.3771095432012</v>
      </c>
      <c r="AB23" s="128">
        <f t="shared" ca="1" si="14"/>
        <v>255.89566548609776</v>
      </c>
      <c r="AC23" s="129">
        <f t="shared" ca="1" si="15"/>
        <v>36645.372191266018</v>
      </c>
      <c r="AE23" s="187">
        <f t="shared" ca="1" si="16"/>
        <v>5648.2332614708403</v>
      </c>
      <c r="AF23" s="127">
        <f t="shared" ca="1" si="17"/>
        <v>5618.5860092084149</v>
      </c>
      <c r="AG23" s="128">
        <f t="shared" ca="1" si="18"/>
        <v>29.647252262425354</v>
      </c>
      <c r="AH23" s="128">
        <f t="shared" ca="1" si="19"/>
        <v>5630.444910113385</v>
      </c>
      <c r="AI23" s="128">
        <f t="shared" ca="1" si="20"/>
        <v>265.32953230252377</v>
      </c>
      <c r="AJ23" s="129">
        <f t="shared" ca="1" si="21"/>
        <v>878.95956671188526</v>
      </c>
      <c r="AL23" s="187">
        <f t="shared" ca="1" si="22"/>
        <v>5648.2332614708403</v>
      </c>
      <c r="AM23" s="127">
        <f t="shared" ca="1" si="23"/>
        <v>5512.7542074810463</v>
      </c>
      <c r="AN23" s="128">
        <f t="shared" ca="1" si="24"/>
        <v>135.47905398979401</v>
      </c>
      <c r="AO23" s="128">
        <f t="shared" ca="1" si="25"/>
        <v>5594.041639874923</v>
      </c>
      <c r="AP23" s="128">
        <f t="shared" ca="1" si="26"/>
        <v>269.79918870664716</v>
      </c>
      <c r="AQ23" s="129">
        <f t="shared" ca="1" si="27"/>
        <v>18354.57406996952</v>
      </c>
      <c r="AS23" s="187">
        <f t="shared" ca="1" si="28"/>
        <v>5648.2332614708403</v>
      </c>
      <c r="AT23" s="127">
        <f t="shared" ca="1" si="29"/>
        <v>5449.2331857898271</v>
      </c>
      <c r="AU23" s="128">
        <f t="shared" ca="1" si="30"/>
        <v>199.00007568101319</v>
      </c>
      <c r="AV23" s="128">
        <f t="shared" ca="1" si="31"/>
        <v>5628.3332539027388</v>
      </c>
      <c r="AW23" s="128">
        <f t="shared" ca="1" si="32"/>
        <v>273.37109827615956</v>
      </c>
      <c r="AX23" s="129">
        <f t="shared" ca="1" si="33"/>
        <v>39601.030121048978</v>
      </c>
      <c r="AZ23" s="187">
        <f t="shared" ca="1" si="34"/>
        <v>5648.2332614708403</v>
      </c>
      <c r="BA23" s="127">
        <f t="shared" ca="1" si="35"/>
        <v>5465.1202994775422</v>
      </c>
      <c r="BB23" s="128">
        <f t="shared" ca="1" si="36"/>
        <v>183.11296199329809</v>
      </c>
      <c r="BC23" s="128">
        <f t="shared" ca="1" si="37"/>
        <v>5483.4315956768723</v>
      </c>
      <c r="BD23" s="128">
        <f t="shared" ca="1" si="38"/>
        <v>146.93802845952072</v>
      </c>
      <c r="BE23" s="129">
        <f t="shared" ca="1" si="39"/>
        <v>33530.356849959033</v>
      </c>
      <c r="BG23" s="187">
        <f t="shared" ca="1" si="40"/>
        <v>5648.2332614708403</v>
      </c>
      <c r="BH23" s="127">
        <f t="shared" ca="1" si="41"/>
        <v>5473.8814185331594</v>
      </c>
      <c r="BI23" s="128">
        <f t="shared" ca="1" si="42"/>
        <v>174.35184293768089</v>
      </c>
      <c r="BJ23" s="128">
        <f t="shared" ca="1" si="43"/>
        <v>5508.7517871206956</v>
      </c>
      <c r="BK23" s="128">
        <f t="shared" ca="1" si="44"/>
        <v>169.03628736144472</v>
      </c>
      <c r="BL23" s="129">
        <f t="shared" ca="1" si="45"/>
        <v>30398.565135765744</v>
      </c>
      <c r="BN23" s="187">
        <f t="shared" ca="1" si="46"/>
        <v>5648.2332614708403</v>
      </c>
      <c r="BO23" s="127">
        <f t="shared" ca="1" si="47"/>
        <v>5447.8671196057976</v>
      </c>
      <c r="BP23" s="128">
        <f t="shared" ca="1" si="48"/>
        <v>200.36614186504266</v>
      </c>
      <c r="BQ23" s="128">
        <f t="shared" ca="1" si="49"/>
        <v>5528.0135763518147</v>
      </c>
      <c r="BR23" s="128">
        <f t="shared" ca="1" si="50"/>
        <v>196.37052125832523</v>
      </c>
      <c r="BS23" s="129">
        <f t="shared" ca="1" si="51"/>
        <v>40146.590805882406</v>
      </c>
      <c r="BU23" s="187">
        <f t="shared" ca="1" si="52"/>
        <v>5648.2332614708403</v>
      </c>
      <c r="BV23" s="127">
        <f t="shared" ca="1" si="53"/>
        <v>5409.1272930136665</v>
      </c>
      <c r="BW23" s="128">
        <f t="shared" ca="1" si="54"/>
        <v>239.10596845717373</v>
      </c>
      <c r="BX23" s="128">
        <f t="shared" ca="1" si="55"/>
        <v>5552.5908740879704</v>
      </c>
      <c r="BY23" s="128">
        <f t="shared" ca="1" si="56"/>
        <v>214.43491446675247</v>
      </c>
      <c r="BZ23" s="129">
        <f t="shared" ca="1" si="57"/>
        <v>57171.664151842961</v>
      </c>
      <c r="CB23" s="187">
        <f t="shared" ca="1" si="58"/>
        <v>5648.2332614708403</v>
      </c>
      <c r="CC23" s="127">
        <f t="shared" ca="1" si="59"/>
        <v>5391.1372340699272</v>
      </c>
      <c r="CD23" s="128">
        <f t="shared" ca="1" si="60"/>
        <v>257.09602740091304</v>
      </c>
      <c r="CE23" s="128">
        <f t="shared" ca="1" si="61"/>
        <v>5622.523658730749</v>
      </c>
      <c r="CF23" s="128">
        <f t="shared" ca="1" si="62"/>
        <v>232.9347375913315</v>
      </c>
      <c r="CG23" s="129">
        <f t="shared" ca="1" si="63"/>
        <v>66098.367305331034</v>
      </c>
      <c r="CI23" s="187">
        <f t="shared" ca="1" si="64"/>
        <v>5648.2332614708403</v>
      </c>
      <c r="CJ23" s="127">
        <f t="shared" ca="1" si="65"/>
        <v>5445.0846893629878</v>
      </c>
      <c r="CK23" s="128">
        <f t="shared" ca="1" si="66"/>
        <v>203.14857210785249</v>
      </c>
      <c r="CL23" s="128">
        <f t="shared" ca="1" si="67"/>
        <v>5465.3995465737735</v>
      </c>
      <c r="CM23" s="128">
        <f t="shared" ca="1" si="68"/>
        <v>190.78227712357324</v>
      </c>
      <c r="CN23" s="129">
        <f t="shared" ca="1" si="69"/>
        <v>41269.342349459344</v>
      </c>
      <c r="CP23" s="187">
        <f t="shared" ca="1" si="70"/>
        <v>5648.2332614708403</v>
      </c>
      <c r="CQ23" s="127">
        <f t="shared" ca="1" si="71"/>
        <v>5419.5707030395633</v>
      </c>
      <c r="CR23" s="128">
        <f t="shared" ca="1" si="72"/>
        <v>228.66255843127692</v>
      </c>
      <c r="CS23" s="128">
        <f t="shared" ca="1" si="73"/>
        <v>5465.3032147258191</v>
      </c>
      <c r="CT23" s="128">
        <f t="shared" ca="1" si="74"/>
        <v>187.08328698009129</v>
      </c>
      <c r="CU23" s="129">
        <f t="shared" ca="1" si="75"/>
        <v>52286.565628337135</v>
      </c>
      <c r="CW23" s="187">
        <f t="shared" ca="1" si="76"/>
        <v>5648.2332614708403</v>
      </c>
      <c r="CX23" s="127">
        <f t="shared" ca="1" si="77"/>
        <v>5354.7537440648448</v>
      </c>
      <c r="CY23" s="128">
        <f t="shared" ca="1" si="78"/>
        <v>293.47951740599547</v>
      </c>
      <c r="CZ23" s="128">
        <f t="shared" ca="1" si="79"/>
        <v>5472.1455510272426</v>
      </c>
      <c r="DA23" s="128">
        <f t="shared" ca="1" si="80"/>
        <v>188.70038805932177</v>
      </c>
      <c r="DB23" s="129">
        <f t="shared" ca="1" si="81"/>
        <v>86130.227136855989</v>
      </c>
      <c r="DD23" s="187">
        <f t="shared" ca="1" si="82"/>
        <v>5648.2332614708403</v>
      </c>
      <c r="DE23" s="127">
        <f t="shared" ca="1" si="83"/>
        <v>5307.1325377033208</v>
      </c>
      <c r="DF23" s="128">
        <f t="shared" ca="1" si="84"/>
        <v>341.10072376751941</v>
      </c>
      <c r="DG23" s="128">
        <f t="shared" ca="1" si="85"/>
        <v>5511.7929719638323</v>
      </c>
      <c r="DH23" s="128">
        <f t="shared" ca="1" si="86"/>
        <v>202.12679342326976</v>
      </c>
      <c r="DI23" s="129">
        <f t="shared" ca="1" si="87"/>
        <v>116349.70375472557</v>
      </c>
      <c r="DK23" s="187">
        <f t="shared" ca="1" si="88"/>
        <v>5648.2332614708403</v>
      </c>
      <c r="DL23" s="127">
        <f t="shared" ca="1" si="89"/>
        <v>5318.1518045805797</v>
      </c>
      <c r="DM23" s="128">
        <f t="shared" ca="1" si="90"/>
        <v>330.0814568902606</v>
      </c>
      <c r="DN23" s="128">
        <f t="shared" ca="1" si="91"/>
        <v>5615.2251157818146</v>
      </c>
      <c r="DO23" s="128">
        <f t="shared" ca="1" si="92"/>
        <v>222.18019405886457</v>
      </c>
      <c r="DP23" s="129">
        <f t="shared" ca="1" si="93"/>
        <v>108953.76818279696</v>
      </c>
      <c r="DR23" s="185">
        <v>24</v>
      </c>
    </row>
    <row r="24" spans="2:122" ht="15.75" thickBot="1" x14ac:dyDescent="0.3">
      <c r="B24" s="154" t="s">
        <v>83</v>
      </c>
      <c r="C24" s="5">
        <f ca="1">C23+C20</f>
        <v>2166.354458290049</v>
      </c>
      <c r="D24" s="5"/>
      <c r="J24" s="145">
        <f ca="1">I8</f>
        <v>571.14351816753651</v>
      </c>
      <c r="K24" s="146">
        <f>C8</f>
        <v>0.6</v>
      </c>
      <c r="L24" s="147">
        <f>H$3</f>
        <v>0.2</v>
      </c>
      <c r="M24" s="142">
        <f t="shared" ca="1" si="96"/>
        <v>0</v>
      </c>
      <c r="N24" s="142">
        <f t="shared" ca="1" si="97"/>
        <v>0</v>
      </c>
      <c r="O24" s="88">
        <f t="shared" ca="1" si="98"/>
        <v>0</v>
      </c>
      <c r="P24">
        <f t="shared" ca="1" si="3"/>
        <v>1998</v>
      </c>
      <c r="Q24" s="187">
        <f t="shared" ca="1" si="4"/>
        <v>6547.2667608490465</v>
      </c>
      <c r="R24" s="127">
        <f t="shared" ca="1" si="5"/>
        <v>6293.6515142930166</v>
      </c>
      <c r="S24" s="128">
        <f t="shared" ca="1" si="6"/>
        <v>253.61524655602989</v>
      </c>
      <c r="T24" s="128">
        <f t="shared" ca="1" si="7"/>
        <v>6319.0130389486194</v>
      </c>
      <c r="U24" s="128">
        <f t="shared" ca="1" si="8"/>
        <v>247.37421593217462</v>
      </c>
      <c r="V24" s="129">
        <f t="shared" ca="1" si="9"/>
        <v>64320.693285675829</v>
      </c>
      <c r="X24" s="187">
        <f t="shared" ca="1" si="10"/>
        <v>6547.2667608490465</v>
      </c>
      <c r="Y24" s="127">
        <f t="shared" ca="1" si="11"/>
        <v>6057.2727750292988</v>
      </c>
      <c r="Z24" s="128">
        <f t="shared" ca="1" si="12"/>
        <v>489.99398581974765</v>
      </c>
      <c r="AA24" s="128">
        <f t="shared" ca="1" si="13"/>
        <v>6155.2715721932482</v>
      </c>
      <c r="AB24" s="128">
        <f t="shared" ca="1" si="14"/>
        <v>258.34563541519651</v>
      </c>
      <c r="AC24" s="129">
        <f t="shared" ca="1" si="15"/>
        <v>240094.10613952306</v>
      </c>
      <c r="AE24" s="187">
        <f t="shared" ca="1" si="16"/>
        <v>6547.2667608490465</v>
      </c>
      <c r="AF24" s="127">
        <f t="shared" ca="1" si="17"/>
        <v>5895.7744424159091</v>
      </c>
      <c r="AG24" s="128">
        <f t="shared" ca="1" si="18"/>
        <v>651.49231843313737</v>
      </c>
      <c r="AH24" s="128">
        <f t="shared" ca="1" si="19"/>
        <v>6156.3713697891644</v>
      </c>
      <c r="AI24" s="128">
        <f t="shared" ca="1" si="20"/>
        <v>268.58699389468944</v>
      </c>
      <c r="AJ24" s="129">
        <f t="shared" ca="1" si="21"/>
        <v>424442.24097738444</v>
      </c>
      <c r="AL24" s="187">
        <f t="shared" ca="1" si="22"/>
        <v>6547.2667608490465</v>
      </c>
      <c r="AM24" s="127">
        <f t="shared" ca="1" si="23"/>
        <v>5863.8408285815703</v>
      </c>
      <c r="AN24" s="128">
        <f t="shared" ca="1" si="24"/>
        <v>683.42593226747613</v>
      </c>
      <c r="AO24" s="128">
        <f t="shared" ca="1" si="25"/>
        <v>6273.8963879420562</v>
      </c>
      <c r="AP24" s="128">
        <f t="shared" ca="1" si="26"/>
        <v>273.21631836798451</v>
      </c>
      <c r="AQ24" s="129">
        <f t="shared" ca="1" si="27"/>
        <v>467071.00489566888</v>
      </c>
      <c r="AS24" s="187">
        <f t="shared" ca="1" si="28"/>
        <v>6547.2667608490465</v>
      </c>
      <c r="AT24" s="127">
        <f t="shared" ca="1" si="29"/>
        <v>5901.7043521788983</v>
      </c>
      <c r="AU24" s="128">
        <f t="shared" ca="1" si="30"/>
        <v>645.56240867014822</v>
      </c>
      <c r="AV24" s="128">
        <f t="shared" ca="1" si="31"/>
        <v>6482.7105199820317</v>
      </c>
      <c r="AW24" s="128">
        <f t="shared" ca="1" si="32"/>
        <v>276.59891031951031</v>
      </c>
      <c r="AX24" s="129">
        <f t="shared" ca="1" si="33"/>
        <v>416750.82348800346</v>
      </c>
      <c r="AZ24" s="187">
        <f t="shared" ca="1" si="34"/>
        <v>6547.2667608490465</v>
      </c>
      <c r="BA24" s="127">
        <f t="shared" ca="1" si="35"/>
        <v>5630.3696241363932</v>
      </c>
      <c r="BB24" s="128">
        <f t="shared" ca="1" si="36"/>
        <v>916.89713671265326</v>
      </c>
      <c r="BC24" s="128">
        <f t="shared" ca="1" si="37"/>
        <v>5722.0593378076583</v>
      </c>
      <c r="BD24" s="128">
        <f t="shared" ca="1" si="38"/>
        <v>192.78288529515339</v>
      </c>
      <c r="BE24" s="129">
        <f t="shared" ca="1" si="39"/>
        <v>840700.35931186192</v>
      </c>
      <c r="BG24" s="187">
        <f t="shared" ca="1" si="40"/>
        <v>6547.2667608490465</v>
      </c>
      <c r="BH24" s="127">
        <f t="shared" ca="1" si="41"/>
        <v>5677.7880744821405</v>
      </c>
      <c r="BI24" s="128">
        <f t="shared" ca="1" si="42"/>
        <v>869.478686366906</v>
      </c>
      <c r="BJ24" s="128">
        <f t="shared" ca="1" si="43"/>
        <v>5851.6838117555217</v>
      </c>
      <c r="BK24" s="128">
        <f t="shared" ca="1" si="44"/>
        <v>212.51022167979002</v>
      </c>
      <c r="BL24" s="129">
        <f t="shared" ca="1" si="45"/>
        <v>755993.18604632048</v>
      </c>
      <c r="BN24" s="187">
        <f t="shared" ca="1" si="46"/>
        <v>6547.2667608490465</v>
      </c>
      <c r="BO24" s="127">
        <f t="shared" ca="1" si="47"/>
        <v>5724.3840976101401</v>
      </c>
      <c r="BP24" s="128">
        <f t="shared" ca="1" si="48"/>
        <v>822.88266323890639</v>
      </c>
      <c r="BQ24" s="128">
        <f t="shared" ca="1" si="49"/>
        <v>6053.5371629057026</v>
      </c>
      <c r="BR24" s="128">
        <f t="shared" ca="1" si="50"/>
        <v>237.51465442027055</v>
      </c>
      <c r="BS24" s="129">
        <f t="shared" ca="1" si="51"/>
        <v>677135.8774591554</v>
      </c>
      <c r="BU24" s="187">
        <f t="shared" ca="1" si="52"/>
        <v>6547.2667608490465</v>
      </c>
      <c r="BV24" s="127">
        <f t="shared" ca="1" si="53"/>
        <v>5767.0257885547226</v>
      </c>
      <c r="BW24" s="128">
        <f t="shared" ca="1" si="54"/>
        <v>780.24097229432391</v>
      </c>
      <c r="BX24" s="128">
        <f t="shared" ca="1" si="55"/>
        <v>6235.1703719313173</v>
      </c>
      <c r="BY24" s="128">
        <f t="shared" ca="1" si="56"/>
        <v>253.44696308146868</v>
      </c>
      <c r="BZ24" s="129">
        <f t="shared" ca="1" si="57"/>
        <v>608775.97484679194</v>
      </c>
      <c r="CB24" s="187">
        <f t="shared" ca="1" si="58"/>
        <v>6547.2667608490465</v>
      </c>
      <c r="CC24" s="127">
        <f t="shared" ca="1" si="59"/>
        <v>5855.4583963220803</v>
      </c>
      <c r="CD24" s="128">
        <f t="shared" ca="1" si="60"/>
        <v>691.80836452696622</v>
      </c>
      <c r="CE24" s="128">
        <f t="shared" ca="1" si="61"/>
        <v>6478.0859243963496</v>
      </c>
      <c r="CF24" s="128">
        <f t="shared" ca="1" si="62"/>
        <v>267.52515581767983</v>
      </c>
      <c r="CG24" s="129">
        <f t="shared" ca="1" si="63"/>
        <v>478598.81322947575</v>
      </c>
      <c r="CI24" s="187">
        <f t="shared" ca="1" si="64"/>
        <v>6547.2667608490465</v>
      </c>
      <c r="CJ24" s="127">
        <f t="shared" ca="1" si="65"/>
        <v>5656.1818236973468</v>
      </c>
      <c r="CK24" s="128">
        <f t="shared" ca="1" si="66"/>
        <v>891.08493715169971</v>
      </c>
      <c r="CL24" s="128">
        <f t="shared" ca="1" si="67"/>
        <v>5745.2903174125167</v>
      </c>
      <c r="CM24" s="128">
        <f t="shared" ca="1" si="68"/>
        <v>368.99926455391318</v>
      </c>
      <c r="CN24" s="129">
        <f t="shared" ca="1" si="69"/>
        <v>794032.36521864857</v>
      </c>
      <c r="CP24" s="187">
        <f t="shared" ca="1" si="70"/>
        <v>6547.2667608490465</v>
      </c>
      <c r="CQ24" s="127">
        <f t="shared" ca="1" si="71"/>
        <v>5652.3865017059106</v>
      </c>
      <c r="CR24" s="128">
        <f t="shared" ca="1" si="72"/>
        <v>894.88025914313585</v>
      </c>
      <c r="CS24" s="128">
        <f t="shared" ca="1" si="73"/>
        <v>5831.3625535345382</v>
      </c>
      <c r="CT24" s="128">
        <f t="shared" ca="1" si="74"/>
        <v>366.05933880871851</v>
      </c>
      <c r="CU24" s="129">
        <f t="shared" ca="1" si="75"/>
        <v>800810.67820408591</v>
      </c>
      <c r="CW24" s="187">
        <f t="shared" ca="1" si="76"/>
        <v>6547.2667608490465</v>
      </c>
      <c r="CX24" s="127">
        <f t="shared" ca="1" si="77"/>
        <v>5660.8459390865646</v>
      </c>
      <c r="CY24" s="128">
        <f t="shared" ca="1" si="78"/>
        <v>886.42082176248186</v>
      </c>
      <c r="CZ24" s="128">
        <f t="shared" ca="1" si="79"/>
        <v>6015.414267791557</v>
      </c>
      <c r="DA24" s="128">
        <f t="shared" ca="1" si="80"/>
        <v>365.98455241181819</v>
      </c>
      <c r="DB24" s="129">
        <f t="shared" ca="1" si="81"/>
        <v>785741.87325407367</v>
      </c>
      <c r="DD24" s="187">
        <f t="shared" ca="1" si="82"/>
        <v>6547.2667608490465</v>
      </c>
      <c r="DE24" s="127">
        <f t="shared" ca="1" si="83"/>
        <v>5713.9197653871024</v>
      </c>
      <c r="DF24" s="128">
        <f t="shared" ca="1" si="84"/>
        <v>833.34699546194406</v>
      </c>
      <c r="DG24" s="128">
        <f t="shared" ca="1" si="85"/>
        <v>6213.9279626642692</v>
      </c>
      <c r="DH24" s="128">
        <f t="shared" ca="1" si="86"/>
        <v>368.79619251565862</v>
      </c>
      <c r="DI24" s="129">
        <f t="shared" ca="1" si="87"/>
        <v>694467.21484544943</v>
      </c>
      <c r="DK24" s="187">
        <f t="shared" ca="1" si="88"/>
        <v>6547.2667608490465</v>
      </c>
      <c r="DL24" s="127">
        <f t="shared" ca="1" si="89"/>
        <v>5837.4053098406794</v>
      </c>
      <c r="DM24" s="128">
        <f t="shared" ca="1" si="90"/>
        <v>709.86145100836711</v>
      </c>
      <c r="DN24" s="128">
        <f t="shared" ca="1" si="91"/>
        <v>6476.28061574821</v>
      </c>
      <c r="DO24" s="128">
        <f t="shared" ca="1" si="92"/>
        <v>364.15248426053802</v>
      </c>
      <c r="DP24" s="129">
        <f t="shared" ca="1" si="93"/>
        <v>503903.27962770435</v>
      </c>
      <c r="DR24" s="185">
        <v>25</v>
      </c>
    </row>
    <row r="25" spans="2:122" ht="15.75" thickBot="1" x14ac:dyDescent="0.3">
      <c r="J25" s="155">
        <f ca="1">I9</f>
        <v>499.48299674524799</v>
      </c>
      <c r="K25" s="156">
        <f>C9</f>
        <v>0.9</v>
      </c>
      <c r="L25" s="157">
        <f>H$3</f>
        <v>0.2</v>
      </c>
      <c r="M25" s="4">
        <f t="shared" ca="1" si="96"/>
        <v>0</v>
      </c>
      <c r="N25" s="4">
        <f t="shared" ca="1" si="97"/>
        <v>0</v>
      </c>
      <c r="O25" s="5">
        <f t="shared" ca="1" si="98"/>
        <v>0</v>
      </c>
      <c r="P25">
        <f t="shared" ca="1" si="3"/>
        <v>1999</v>
      </c>
      <c r="Q25" s="187">
        <f t="shared" ca="1" si="4"/>
        <v>6871.8291108284693</v>
      </c>
      <c r="R25" s="127">
        <f t="shared" ca="1" si="5"/>
        <v>6566.387254880794</v>
      </c>
      <c r="S25" s="128">
        <f t="shared" ca="1" si="6"/>
        <v>305.44185594767532</v>
      </c>
      <c r="T25" s="128">
        <f t="shared" ca="1" si="7"/>
        <v>6596.9314404755614</v>
      </c>
      <c r="U25" s="128">
        <f t="shared" ca="1" si="8"/>
        <v>248.90142521191299</v>
      </c>
      <c r="V25" s="129">
        <f t="shared" ca="1" si="9"/>
        <v>93294.727364760445</v>
      </c>
      <c r="X25" s="187">
        <f t="shared" ca="1" si="10"/>
        <v>6871.8291108284693</v>
      </c>
      <c r="Y25" s="127">
        <f t="shared" ca="1" si="11"/>
        <v>6413.6172076084449</v>
      </c>
      <c r="Z25" s="128">
        <f t="shared" ca="1" si="12"/>
        <v>458.2119032200244</v>
      </c>
      <c r="AA25" s="128">
        <f t="shared" ca="1" si="13"/>
        <v>6505.2595882524502</v>
      </c>
      <c r="AB25" s="128">
        <f t="shared" ca="1" si="14"/>
        <v>260.63669493129663</v>
      </c>
      <c r="AC25" s="129">
        <f t="shared" ca="1" si="15"/>
        <v>209958.14825251701</v>
      </c>
      <c r="AE25" s="187">
        <f t="shared" ca="1" si="16"/>
        <v>6871.8291108284693</v>
      </c>
      <c r="AF25" s="127">
        <f t="shared" ca="1" si="17"/>
        <v>6424.9583636838543</v>
      </c>
      <c r="AG25" s="128">
        <f t="shared" ca="1" si="18"/>
        <v>446.87074714461505</v>
      </c>
      <c r="AH25" s="128">
        <f t="shared" ca="1" si="19"/>
        <v>6603.7066625417001</v>
      </c>
      <c r="AI25" s="128">
        <f t="shared" ca="1" si="20"/>
        <v>270.8213476304125</v>
      </c>
      <c r="AJ25" s="129">
        <f t="shared" ca="1" si="21"/>
        <v>199693.46465358647</v>
      </c>
      <c r="AL25" s="187">
        <f t="shared" ca="1" si="22"/>
        <v>6871.8291108284693</v>
      </c>
      <c r="AM25" s="127">
        <f t="shared" ca="1" si="23"/>
        <v>6547.1127063100412</v>
      </c>
      <c r="AN25" s="128">
        <f t="shared" ca="1" si="24"/>
        <v>324.71640451842813</v>
      </c>
      <c r="AO25" s="128">
        <f t="shared" ca="1" si="25"/>
        <v>6741.9425490210979</v>
      </c>
      <c r="AP25" s="128">
        <f t="shared" ca="1" si="26"/>
        <v>274.83990039057664</v>
      </c>
      <c r="AQ25" s="129">
        <f t="shared" ca="1" si="27"/>
        <v>105440.74336337546</v>
      </c>
      <c r="AS25" s="187">
        <f t="shared" ca="1" si="28"/>
        <v>6871.8291108284693</v>
      </c>
      <c r="AT25" s="127">
        <f t="shared" ca="1" si="29"/>
        <v>6759.3094303015423</v>
      </c>
      <c r="AU25" s="128">
        <f t="shared" ca="1" si="30"/>
        <v>112.519680526927</v>
      </c>
      <c r="AV25" s="128">
        <f t="shared" ca="1" si="31"/>
        <v>6860.5771427757763</v>
      </c>
      <c r="AW25" s="128">
        <f t="shared" ca="1" si="32"/>
        <v>277.16150872214496</v>
      </c>
      <c r="AX25" s="129">
        <f t="shared" ca="1" si="33"/>
        <v>12660.678505881717</v>
      </c>
      <c r="AZ25" s="187">
        <f t="shared" ca="1" si="34"/>
        <v>6871.8291108284693</v>
      </c>
      <c r="BA25" s="127">
        <f t="shared" ca="1" si="35"/>
        <v>5914.8422231028117</v>
      </c>
      <c r="BB25" s="128">
        <f t="shared" ca="1" si="36"/>
        <v>956.98688772565765</v>
      </c>
      <c r="BC25" s="128">
        <f t="shared" ca="1" si="37"/>
        <v>6010.5409118753778</v>
      </c>
      <c r="BD25" s="128">
        <f t="shared" ca="1" si="38"/>
        <v>240.63222968143629</v>
      </c>
      <c r="BE25" s="129">
        <f t="shared" ca="1" si="39"/>
        <v>915823.90327884047</v>
      </c>
      <c r="BG25" s="187">
        <f t="shared" ca="1" si="40"/>
        <v>6871.8291108284693</v>
      </c>
      <c r="BH25" s="127">
        <f t="shared" ca="1" si="41"/>
        <v>6064.1940334353121</v>
      </c>
      <c r="BI25" s="128">
        <f t="shared" ca="1" si="42"/>
        <v>807.63507739315719</v>
      </c>
      <c r="BJ25" s="128">
        <f t="shared" ca="1" si="43"/>
        <v>6225.7210489139434</v>
      </c>
      <c r="BK25" s="128">
        <f t="shared" ca="1" si="44"/>
        <v>252.89197554944789</v>
      </c>
      <c r="BL25" s="129">
        <f t="shared" ca="1" si="45"/>
        <v>652274.41823585099</v>
      </c>
      <c r="BN25" s="187">
        <f t="shared" ca="1" si="46"/>
        <v>6871.8291108284693</v>
      </c>
      <c r="BO25" s="127">
        <f t="shared" ca="1" si="47"/>
        <v>6291.0518173259734</v>
      </c>
      <c r="BP25" s="128">
        <f t="shared" ca="1" si="48"/>
        <v>580.77729350249592</v>
      </c>
      <c r="BQ25" s="128">
        <f t="shared" ca="1" si="49"/>
        <v>6523.3627347269721</v>
      </c>
      <c r="BR25" s="128">
        <f t="shared" ca="1" si="50"/>
        <v>266.55351909539536</v>
      </c>
      <c r="BS25" s="129">
        <f t="shared" ca="1" si="51"/>
        <v>337302.2646480843</v>
      </c>
      <c r="BU25" s="187">
        <f t="shared" ca="1" si="52"/>
        <v>6871.8291108284693</v>
      </c>
      <c r="BV25" s="127">
        <f t="shared" ca="1" si="53"/>
        <v>6488.6173350127856</v>
      </c>
      <c r="BW25" s="128">
        <f t="shared" ca="1" si="54"/>
        <v>383.21177581568372</v>
      </c>
      <c r="BX25" s="128">
        <f t="shared" ca="1" si="55"/>
        <v>6718.5444005021955</v>
      </c>
      <c r="BY25" s="128">
        <f t="shared" ca="1" si="56"/>
        <v>272.60755187225288</v>
      </c>
      <c r="BZ25" s="129">
        <f t="shared" ca="1" si="57"/>
        <v>146851.26512380983</v>
      </c>
      <c r="CB25" s="187">
        <f t="shared" ca="1" si="58"/>
        <v>6871.8291108284693</v>
      </c>
      <c r="CC25" s="127">
        <f t="shared" ca="1" si="59"/>
        <v>6745.6110802140292</v>
      </c>
      <c r="CD25" s="128">
        <f t="shared" ca="1" si="60"/>
        <v>126.21803061444007</v>
      </c>
      <c r="CE25" s="128">
        <f t="shared" ca="1" si="61"/>
        <v>6859.2073077670257</v>
      </c>
      <c r="CF25" s="128">
        <f t="shared" ca="1" si="62"/>
        <v>273.83605734840182</v>
      </c>
      <c r="CG25" s="129">
        <f t="shared" ca="1" si="63"/>
        <v>15930.99125218773</v>
      </c>
      <c r="CI25" s="187">
        <f t="shared" ca="1" si="64"/>
        <v>6871.8291108284693</v>
      </c>
      <c r="CJ25" s="127">
        <f t="shared" ca="1" si="65"/>
        <v>6114.28958196643</v>
      </c>
      <c r="CK25" s="128">
        <f t="shared" ca="1" si="66"/>
        <v>757.53952886203933</v>
      </c>
      <c r="CL25" s="128">
        <f t="shared" ca="1" si="67"/>
        <v>6190.0435348526335</v>
      </c>
      <c r="CM25" s="128">
        <f t="shared" ca="1" si="68"/>
        <v>520.5071703263211</v>
      </c>
      <c r="CN25" s="129">
        <f t="shared" ca="1" si="69"/>
        <v>573866.13778852054</v>
      </c>
      <c r="CP25" s="187">
        <f t="shared" ca="1" si="70"/>
        <v>6871.8291108284693</v>
      </c>
      <c r="CQ25" s="127">
        <f t="shared" ca="1" si="71"/>
        <v>6197.4218923432563</v>
      </c>
      <c r="CR25" s="128">
        <f t="shared" ca="1" si="72"/>
        <v>674.40721848521298</v>
      </c>
      <c r="CS25" s="128">
        <f t="shared" ca="1" si="73"/>
        <v>6332.3033360402987</v>
      </c>
      <c r="CT25" s="128">
        <f t="shared" ca="1" si="74"/>
        <v>500.94078250576115</v>
      </c>
      <c r="CU25" s="129">
        <f t="shared" ca="1" si="75"/>
        <v>454825.09634496178</v>
      </c>
      <c r="CW25" s="187">
        <f t="shared" ca="1" si="76"/>
        <v>6871.8291108284693</v>
      </c>
      <c r="CX25" s="127">
        <f t="shared" ca="1" si="77"/>
        <v>6381.3988202033752</v>
      </c>
      <c r="CY25" s="128">
        <f t="shared" ca="1" si="78"/>
        <v>490.43029062509413</v>
      </c>
      <c r="CZ25" s="128">
        <f t="shared" ca="1" si="79"/>
        <v>6577.5709364534132</v>
      </c>
      <c r="DA25" s="128">
        <f t="shared" ca="1" si="80"/>
        <v>464.07061053683702</v>
      </c>
      <c r="DB25" s="129">
        <f t="shared" ca="1" si="81"/>
        <v>240521.86996261429</v>
      </c>
      <c r="DD25" s="187">
        <f t="shared" ca="1" si="82"/>
        <v>6871.8291108284693</v>
      </c>
      <c r="DE25" s="127">
        <f t="shared" ca="1" si="83"/>
        <v>6582.7241551799279</v>
      </c>
      <c r="DF25" s="128">
        <f t="shared" ca="1" si="84"/>
        <v>289.10495564854136</v>
      </c>
      <c r="DG25" s="128">
        <f t="shared" ca="1" si="85"/>
        <v>6756.1871285690531</v>
      </c>
      <c r="DH25" s="128">
        <f t="shared" ca="1" si="86"/>
        <v>426.61718364536688</v>
      </c>
      <c r="DI25" s="129">
        <f t="shared" ca="1" si="87"/>
        <v>83581.675380545072</v>
      </c>
      <c r="DK25" s="187">
        <f t="shared" ca="1" si="88"/>
        <v>6871.8291108284693</v>
      </c>
      <c r="DL25" s="127">
        <f t="shared" ca="1" si="89"/>
        <v>6840.4331000087477</v>
      </c>
      <c r="DM25" s="128">
        <f t="shared" ca="1" si="90"/>
        <v>31.396010819721596</v>
      </c>
      <c r="DN25" s="128">
        <f t="shared" ca="1" si="91"/>
        <v>6868.6895097464967</v>
      </c>
      <c r="DO25" s="128">
        <f t="shared" ca="1" si="92"/>
        <v>370.43168642448234</v>
      </c>
      <c r="DP25" s="129">
        <f t="shared" ca="1" si="93"/>
        <v>985.7094953920755</v>
      </c>
      <c r="DR25" s="185">
        <v>26</v>
      </c>
    </row>
    <row r="26" spans="2:122" ht="15.75" thickBot="1" x14ac:dyDescent="0.3">
      <c r="K26" s="158"/>
      <c r="M26" s="112" t="s">
        <v>88</v>
      </c>
      <c r="N26" s="159">
        <f ca="1">SUM(N11:N25)</f>
        <v>0.9</v>
      </c>
      <c r="O26" s="160">
        <f ca="1">SUM(O11:O25)</f>
        <v>5.0000000000000001E-3</v>
      </c>
      <c r="P26">
        <f t="shared" ca="1" si="3"/>
        <v>2000</v>
      </c>
      <c r="Q26" s="187">
        <f t="shared" ca="1" si="4"/>
        <v>6749.2419247084727</v>
      </c>
      <c r="R26" s="127">
        <f t="shared" ca="1" si="5"/>
        <v>6845.8328656874746</v>
      </c>
      <c r="S26" s="128">
        <f t="shared" ca="1" si="6"/>
        <v>-96.590940979001971</v>
      </c>
      <c r="T26" s="128">
        <f t="shared" ca="1" si="7"/>
        <v>6836.1737715895742</v>
      </c>
      <c r="U26" s="128">
        <f t="shared" ca="1" si="8"/>
        <v>248.41847050701799</v>
      </c>
      <c r="V26" s="129">
        <f t="shared" ca="1" si="9"/>
        <v>9329.8098792090423</v>
      </c>
      <c r="X26" s="187">
        <f t="shared" ca="1" si="10"/>
        <v>6749.2419247084727</v>
      </c>
      <c r="Y26" s="127">
        <f t="shared" ca="1" si="11"/>
        <v>6765.8962831837471</v>
      </c>
      <c r="Z26" s="128">
        <f t="shared" ca="1" si="12"/>
        <v>-16.654358475274421</v>
      </c>
      <c r="AA26" s="128">
        <f t="shared" ca="1" si="13"/>
        <v>6762.565411488692</v>
      </c>
      <c r="AB26" s="128">
        <f t="shared" ca="1" si="14"/>
        <v>260.55342313892027</v>
      </c>
      <c r="AC26" s="129">
        <f t="shared" ca="1" si="15"/>
        <v>277.36765622294496</v>
      </c>
      <c r="AE26" s="187">
        <f t="shared" ca="1" si="16"/>
        <v>6749.2419247084727</v>
      </c>
      <c r="AF26" s="127">
        <f t="shared" ca="1" si="17"/>
        <v>6874.5280101721128</v>
      </c>
      <c r="AG26" s="128">
        <f t="shared" ca="1" si="18"/>
        <v>-125.28608546364012</v>
      </c>
      <c r="AH26" s="128">
        <f t="shared" ca="1" si="19"/>
        <v>6824.4135759866567</v>
      </c>
      <c r="AI26" s="128">
        <f t="shared" ca="1" si="20"/>
        <v>270.19491720309429</v>
      </c>
      <c r="AJ26" s="129">
        <f t="shared" ca="1" si="21"/>
        <v>15696.603210802536</v>
      </c>
      <c r="AL26" s="187">
        <f t="shared" ca="1" si="22"/>
        <v>6749.2419247084727</v>
      </c>
      <c r="AM26" s="127">
        <f t="shared" ca="1" si="23"/>
        <v>7016.7824494116749</v>
      </c>
      <c r="AN26" s="128">
        <f t="shared" ca="1" si="24"/>
        <v>-267.54052470320221</v>
      </c>
      <c r="AO26" s="128">
        <f t="shared" ca="1" si="25"/>
        <v>6856.2581345897534</v>
      </c>
      <c r="AP26" s="128">
        <f t="shared" ca="1" si="26"/>
        <v>273.50219776706064</v>
      </c>
      <c r="AQ26" s="129">
        <f t="shared" ca="1" si="27"/>
        <v>71577.93235846475</v>
      </c>
      <c r="AS26" s="187">
        <f t="shared" ca="1" si="28"/>
        <v>6749.2419247084727</v>
      </c>
      <c r="AT26" s="127">
        <f t="shared" ca="1" si="29"/>
        <v>7137.7386514979216</v>
      </c>
      <c r="AU26" s="128">
        <f t="shared" ca="1" si="30"/>
        <v>-388.49672678944899</v>
      </c>
      <c r="AV26" s="128">
        <f t="shared" ca="1" si="31"/>
        <v>6788.091597387418</v>
      </c>
      <c r="AW26" s="128">
        <f t="shared" ca="1" si="32"/>
        <v>275.21902508819772</v>
      </c>
      <c r="AX26" s="129">
        <f t="shared" ca="1" si="33"/>
        <v>150929.70672611578</v>
      </c>
      <c r="AZ26" s="187">
        <f t="shared" ca="1" si="34"/>
        <v>6749.2419247084727</v>
      </c>
      <c r="BA26" s="127">
        <f t="shared" ca="1" si="35"/>
        <v>6251.1731415568138</v>
      </c>
      <c r="BB26" s="128">
        <f t="shared" ca="1" si="36"/>
        <v>498.06878315165886</v>
      </c>
      <c r="BC26" s="128">
        <f t="shared" ca="1" si="37"/>
        <v>6300.9800198719795</v>
      </c>
      <c r="BD26" s="128">
        <f t="shared" ca="1" si="38"/>
        <v>265.53566883901925</v>
      </c>
      <c r="BE26" s="129">
        <f t="shared" ca="1" si="39"/>
        <v>248072.51275017418</v>
      </c>
      <c r="BG26" s="187">
        <f t="shared" ca="1" si="40"/>
        <v>6749.2419247084727</v>
      </c>
      <c r="BH26" s="127">
        <f t="shared" ca="1" si="41"/>
        <v>6478.6130244633914</v>
      </c>
      <c r="BI26" s="128">
        <f t="shared" ca="1" si="42"/>
        <v>270.62890024508124</v>
      </c>
      <c r="BJ26" s="128">
        <f t="shared" ca="1" si="43"/>
        <v>6532.738804512408</v>
      </c>
      <c r="BK26" s="128">
        <f t="shared" ca="1" si="44"/>
        <v>266.42342056170196</v>
      </c>
      <c r="BL26" s="129">
        <f t="shared" ca="1" si="45"/>
        <v>73240.00164786214</v>
      </c>
      <c r="BN26" s="187">
        <f t="shared" ca="1" si="46"/>
        <v>6749.2419247084727</v>
      </c>
      <c r="BO26" s="127">
        <f t="shared" ca="1" si="47"/>
        <v>6789.9162538223673</v>
      </c>
      <c r="BP26" s="128">
        <f t="shared" ca="1" si="48"/>
        <v>-40.674329113894601</v>
      </c>
      <c r="BQ26" s="128">
        <f t="shared" ca="1" si="49"/>
        <v>6773.6465221768094</v>
      </c>
      <c r="BR26" s="128">
        <f t="shared" ca="1" si="50"/>
        <v>264.51980263970063</v>
      </c>
      <c r="BS26" s="129">
        <f t="shared" ca="1" si="51"/>
        <v>1654.4010488654139</v>
      </c>
      <c r="BU26" s="187">
        <f t="shared" ca="1" si="52"/>
        <v>6749.2419247084727</v>
      </c>
      <c r="BV26" s="127">
        <f t="shared" ca="1" si="53"/>
        <v>6991.1519523744482</v>
      </c>
      <c r="BW26" s="128">
        <f t="shared" ca="1" si="54"/>
        <v>-241.91002766597558</v>
      </c>
      <c r="BX26" s="128">
        <f t="shared" ca="1" si="55"/>
        <v>6846.0059357748632</v>
      </c>
      <c r="BY26" s="128">
        <f t="shared" ca="1" si="56"/>
        <v>260.51205048895412</v>
      </c>
      <c r="BZ26" s="129">
        <f t="shared" ca="1" si="57"/>
        <v>58520.461485353066</v>
      </c>
      <c r="CB26" s="187">
        <f t="shared" ca="1" si="58"/>
        <v>6749.2419247084727</v>
      </c>
      <c r="CC26" s="127">
        <f t="shared" ca="1" si="59"/>
        <v>7133.0433651154272</v>
      </c>
      <c r="CD26" s="128">
        <f t="shared" ca="1" si="60"/>
        <v>-383.8014404069545</v>
      </c>
      <c r="CE26" s="128">
        <f t="shared" ca="1" si="61"/>
        <v>6787.6220687491677</v>
      </c>
      <c r="CF26" s="128">
        <f t="shared" ca="1" si="62"/>
        <v>254.64598532805411</v>
      </c>
      <c r="CG26" s="129">
        <f t="shared" ca="1" si="63"/>
        <v>147303.54565845305</v>
      </c>
      <c r="CI26" s="187">
        <f t="shared" ca="1" si="64"/>
        <v>6749.2419247084727</v>
      </c>
      <c r="CJ26" s="127">
        <f t="shared" ca="1" si="65"/>
        <v>6710.5507051789546</v>
      </c>
      <c r="CK26" s="128">
        <f t="shared" ca="1" si="66"/>
        <v>38.691219529518094</v>
      </c>
      <c r="CL26" s="128">
        <f t="shared" ca="1" si="67"/>
        <v>6714.4198271319065</v>
      </c>
      <c r="CM26" s="128">
        <f t="shared" ca="1" si="68"/>
        <v>528.24541423222468</v>
      </c>
      <c r="CN26" s="129">
        <f t="shared" ca="1" si="69"/>
        <v>1497.0104686813622</v>
      </c>
      <c r="CP26" s="187">
        <f t="shared" ca="1" si="70"/>
        <v>6749.2419247084727</v>
      </c>
      <c r="CQ26" s="127">
        <f t="shared" ca="1" si="71"/>
        <v>6833.2441185460602</v>
      </c>
      <c r="CR26" s="128">
        <f t="shared" ca="1" si="72"/>
        <v>-84.002193837587583</v>
      </c>
      <c r="CS26" s="128">
        <f t="shared" ca="1" si="73"/>
        <v>6816.4436797785429</v>
      </c>
      <c r="CT26" s="128">
        <f t="shared" ca="1" si="74"/>
        <v>484.14034373824364</v>
      </c>
      <c r="CU26" s="129">
        <f t="shared" ca="1" si="75"/>
        <v>7056.3685695276372</v>
      </c>
      <c r="CW26" s="187">
        <f t="shared" ca="1" si="76"/>
        <v>6749.2419247084727</v>
      </c>
      <c r="CX26" s="127">
        <f t="shared" ca="1" si="77"/>
        <v>7041.6415469902504</v>
      </c>
      <c r="CY26" s="128">
        <f t="shared" ca="1" si="78"/>
        <v>-292.39962228177774</v>
      </c>
      <c r="CZ26" s="128">
        <f t="shared" ca="1" si="79"/>
        <v>6924.6816980775393</v>
      </c>
      <c r="DA26" s="128">
        <f t="shared" ca="1" si="80"/>
        <v>405.59068608048148</v>
      </c>
      <c r="DB26" s="129">
        <f t="shared" ca="1" si="81"/>
        <v>85497.539110526297</v>
      </c>
      <c r="DD26" s="187">
        <f t="shared" ca="1" si="82"/>
        <v>6749.2419247084727</v>
      </c>
      <c r="DE26" s="127">
        <f t="shared" ca="1" si="83"/>
        <v>7182.80431221442</v>
      </c>
      <c r="DF26" s="128">
        <f t="shared" ca="1" si="84"/>
        <v>-433.5623875059473</v>
      </c>
      <c r="DG26" s="128">
        <f t="shared" ca="1" si="85"/>
        <v>6922.6668797108514</v>
      </c>
      <c r="DH26" s="128">
        <f t="shared" ca="1" si="86"/>
        <v>339.9047061441774</v>
      </c>
      <c r="DI26" s="129">
        <f t="shared" ca="1" si="87"/>
        <v>187976.34385985721</v>
      </c>
      <c r="DK26" s="187">
        <f t="shared" ca="1" si="88"/>
        <v>6749.2419247084727</v>
      </c>
      <c r="DL26" s="127">
        <f t="shared" ca="1" si="89"/>
        <v>7239.1211961709787</v>
      </c>
      <c r="DM26" s="128">
        <f t="shared" ca="1" si="90"/>
        <v>-489.87927146250604</v>
      </c>
      <c r="DN26" s="128">
        <f t="shared" ca="1" si="91"/>
        <v>6798.2298518547232</v>
      </c>
      <c r="DO26" s="128">
        <f t="shared" ca="1" si="92"/>
        <v>272.45583213198114</v>
      </c>
      <c r="DP26" s="129">
        <f t="shared" ca="1" si="93"/>
        <v>239981.70060863567</v>
      </c>
      <c r="DR26" s="185">
        <v>27</v>
      </c>
    </row>
    <row r="27" spans="2:122" x14ac:dyDescent="0.25">
      <c r="P27">
        <f t="shared" ca="1" si="3"/>
        <v>2001</v>
      </c>
      <c r="Q27" s="187">
        <f t="shared" ca="1" si="4"/>
        <v>7208.9712686223384</v>
      </c>
      <c r="R27" s="127">
        <f t="shared" ca="1" si="5"/>
        <v>7084.5922420965926</v>
      </c>
      <c r="S27" s="128">
        <f t="shared" ca="1" si="6"/>
        <v>124.37902652574576</v>
      </c>
      <c r="T27" s="128">
        <f t="shared" ca="1" si="7"/>
        <v>7097.0301447491674</v>
      </c>
      <c r="U27" s="128">
        <f t="shared" ca="1" si="8"/>
        <v>249.04036563964672</v>
      </c>
      <c r="V27" s="129">
        <f t="shared" ca="1" si="9"/>
        <v>15470.142239492166</v>
      </c>
      <c r="X27" s="187">
        <f t="shared" ca="1" si="10"/>
        <v>7208.9712686223384</v>
      </c>
      <c r="Y27" s="127">
        <f t="shared" ca="1" si="11"/>
        <v>7023.1188346276122</v>
      </c>
      <c r="Z27" s="128">
        <f t="shared" ca="1" si="12"/>
        <v>185.8524339947262</v>
      </c>
      <c r="AA27" s="128">
        <f t="shared" ca="1" si="13"/>
        <v>7060.2893214265578</v>
      </c>
      <c r="AB27" s="128">
        <f t="shared" ca="1" si="14"/>
        <v>261.48268530889391</v>
      </c>
      <c r="AC27" s="129">
        <f t="shared" ca="1" si="15"/>
        <v>34541.127221764058</v>
      </c>
      <c r="AE27" s="187">
        <f t="shared" ca="1" si="16"/>
        <v>7208.9712686223384</v>
      </c>
      <c r="AF27" s="127">
        <f t="shared" ca="1" si="17"/>
        <v>7094.6084931897512</v>
      </c>
      <c r="AG27" s="128">
        <f t="shared" ca="1" si="18"/>
        <v>114.36277543258711</v>
      </c>
      <c r="AH27" s="128">
        <f t="shared" ca="1" si="19"/>
        <v>7140.3536033627861</v>
      </c>
      <c r="AI27" s="128">
        <f t="shared" ca="1" si="20"/>
        <v>270.76673108025722</v>
      </c>
      <c r="AJ27" s="129">
        <f t="shared" ca="1" si="21"/>
        <v>13078.844404644351</v>
      </c>
      <c r="AL27" s="187">
        <f t="shared" ca="1" si="22"/>
        <v>7208.9712686223384</v>
      </c>
      <c r="AM27" s="127">
        <f t="shared" ca="1" si="23"/>
        <v>7129.7603323568137</v>
      </c>
      <c r="AN27" s="128">
        <f t="shared" ca="1" si="24"/>
        <v>79.210936265524651</v>
      </c>
      <c r="AO27" s="128">
        <f t="shared" ca="1" si="25"/>
        <v>7177.2868941161287</v>
      </c>
      <c r="AP27" s="128">
        <f t="shared" ca="1" si="26"/>
        <v>273.89825244838823</v>
      </c>
      <c r="AQ27" s="129">
        <f t="shared" ca="1" si="27"/>
        <v>6274.3724240610081</v>
      </c>
      <c r="AS27" s="187">
        <f t="shared" ca="1" si="28"/>
        <v>7208.9712686223384</v>
      </c>
      <c r="AT27" s="127">
        <f t="shared" ca="1" si="29"/>
        <v>7063.3106224756157</v>
      </c>
      <c r="AU27" s="128">
        <f t="shared" ca="1" si="30"/>
        <v>145.66064614672268</v>
      </c>
      <c r="AV27" s="128">
        <f t="shared" ca="1" si="31"/>
        <v>7194.4052040076658</v>
      </c>
      <c r="AW27" s="128">
        <f t="shared" ca="1" si="32"/>
        <v>275.94732831893134</v>
      </c>
      <c r="AX27" s="129">
        <f t="shared" ca="1" si="33"/>
        <v>21217.023835880758</v>
      </c>
      <c r="AZ27" s="187">
        <f t="shared" ca="1" si="34"/>
        <v>7208.9712686223384</v>
      </c>
      <c r="BA27" s="127">
        <f t="shared" ca="1" si="35"/>
        <v>6566.5156887109988</v>
      </c>
      <c r="BB27" s="128">
        <f t="shared" ca="1" si="36"/>
        <v>642.45557991133956</v>
      </c>
      <c r="BC27" s="128">
        <f t="shared" ca="1" si="37"/>
        <v>6630.7612467021327</v>
      </c>
      <c r="BD27" s="128">
        <f t="shared" ca="1" si="38"/>
        <v>297.65844783458624</v>
      </c>
      <c r="BE27" s="129">
        <f t="shared" ca="1" si="39"/>
        <v>412749.17215921561</v>
      </c>
      <c r="BG27" s="187">
        <f t="shared" ca="1" si="40"/>
        <v>7208.9712686223384</v>
      </c>
      <c r="BH27" s="127">
        <f t="shared" ca="1" si="41"/>
        <v>6799.1622250741102</v>
      </c>
      <c r="BI27" s="128">
        <f t="shared" ca="1" si="42"/>
        <v>409.80904354822815</v>
      </c>
      <c r="BJ27" s="128">
        <f t="shared" ca="1" si="43"/>
        <v>6881.1240337837562</v>
      </c>
      <c r="BK27" s="128">
        <f t="shared" ca="1" si="44"/>
        <v>286.91387273911334</v>
      </c>
      <c r="BL27" s="129">
        <f t="shared" ca="1" si="45"/>
        <v>167943.45217391357</v>
      </c>
      <c r="BN27" s="187">
        <f t="shared" ca="1" si="46"/>
        <v>7208.9712686223384</v>
      </c>
      <c r="BO27" s="127">
        <f t="shared" ca="1" si="47"/>
        <v>7038.1663248165096</v>
      </c>
      <c r="BP27" s="128">
        <f t="shared" ca="1" si="48"/>
        <v>170.80494380582877</v>
      </c>
      <c r="BQ27" s="128">
        <f t="shared" ca="1" si="49"/>
        <v>7106.4883023388411</v>
      </c>
      <c r="BR27" s="128">
        <f t="shared" ca="1" si="50"/>
        <v>273.06004982999207</v>
      </c>
      <c r="BS27" s="129">
        <f t="shared" ca="1" si="51"/>
        <v>29174.328828512324</v>
      </c>
      <c r="BU27" s="187">
        <f t="shared" ca="1" si="52"/>
        <v>7208.9712686223384</v>
      </c>
      <c r="BV27" s="127">
        <f t="shared" ca="1" si="53"/>
        <v>7106.517986263817</v>
      </c>
      <c r="BW27" s="128">
        <f t="shared" ca="1" si="54"/>
        <v>102.45328235852139</v>
      </c>
      <c r="BX27" s="128">
        <f t="shared" ca="1" si="55"/>
        <v>7167.9899556789296</v>
      </c>
      <c r="BY27" s="128">
        <f t="shared" ca="1" si="56"/>
        <v>265.63471460688021</v>
      </c>
      <c r="BZ27" s="129">
        <f t="shared" ca="1" si="57"/>
        <v>10496.67506603491</v>
      </c>
      <c r="CB27" s="187">
        <f t="shared" ca="1" si="58"/>
        <v>7208.9712686223384</v>
      </c>
      <c r="CC27" s="127">
        <f t="shared" ca="1" si="59"/>
        <v>7042.2680540772217</v>
      </c>
      <c r="CD27" s="128">
        <f t="shared" ca="1" si="60"/>
        <v>166.70321454511668</v>
      </c>
      <c r="CE27" s="128">
        <f t="shared" ca="1" si="61"/>
        <v>7192.300947167827</v>
      </c>
      <c r="CF27" s="128">
        <f t="shared" ca="1" si="62"/>
        <v>262.98114605530992</v>
      </c>
      <c r="CG27" s="129">
        <f t="shared" ca="1" si="63"/>
        <v>27789.9617396752</v>
      </c>
      <c r="CI27" s="187">
        <f t="shared" ca="1" si="64"/>
        <v>7208.9712686223384</v>
      </c>
      <c r="CJ27" s="127">
        <f t="shared" ca="1" si="65"/>
        <v>7242.6652413641314</v>
      </c>
      <c r="CK27" s="128">
        <f t="shared" ca="1" si="66"/>
        <v>-33.693972741793004</v>
      </c>
      <c r="CL27" s="128">
        <f t="shared" ca="1" si="67"/>
        <v>7239.295844089952</v>
      </c>
      <c r="CM27" s="128">
        <f t="shared" ca="1" si="68"/>
        <v>521.50661968386612</v>
      </c>
      <c r="CN27" s="129">
        <f t="shared" ca="1" si="69"/>
        <v>1135.2837991246899</v>
      </c>
      <c r="CP27" s="187">
        <f t="shared" ca="1" si="70"/>
        <v>7208.9712686223384</v>
      </c>
      <c r="CQ27" s="127">
        <f t="shared" ca="1" si="71"/>
        <v>7300.5840235167861</v>
      </c>
      <c r="CR27" s="128">
        <f t="shared" ca="1" si="72"/>
        <v>-91.612754894447789</v>
      </c>
      <c r="CS27" s="128">
        <f t="shared" ca="1" si="73"/>
        <v>7282.2614725378962</v>
      </c>
      <c r="CT27" s="128">
        <f t="shared" ca="1" si="74"/>
        <v>465.81779275935406</v>
      </c>
      <c r="CU27" s="129">
        <f t="shared" ca="1" si="75"/>
        <v>8392.8968593501668</v>
      </c>
      <c r="CW27" s="187">
        <f t="shared" ca="1" si="76"/>
        <v>7208.9712686223384</v>
      </c>
      <c r="CX27" s="127">
        <f t="shared" ca="1" si="77"/>
        <v>7330.2723841580209</v>
      </c>
      <c r="CY27" s="128">
        <f t="shared" ca="1" si="78"/>
        <v>-121.30111553568258</v>
      </c>
      <c r="CZ27" s="128">
        <f t="shared" ca="1" si="79"/>
        <v>7281.7519379437481</v>
      </c>
      <c r="DA27" s="128">
        <f t="shared" ca="1" si="80"/>
        <v>381.33046297334494</v>
      </c>
      <c r="DB27" s="129">
        <f t="shared" ca="1" si="81"/>
        <v>14713.960630201014</v>
      </c>
      <c r="DD27" s="187">
        <f t="shared" ca="1" si="82"/>
        <v>7208.9712686223384</v>
      </c>
      <c r="DE27" s="127">
        <f t="shared" ca="1" si="83"/>
        <v>7262.5715858550284</v>
      </c>
      <c r="DF27" s="128">
        <f t="shared" ca="1" si="84"/>
        <v>-53.600317232690031</v>
      </c>
      <c r="DG27" s="128">
        <f t="shared" ca="1" si="85"/>
        <v>7230.4113955154144</v>
      </c>
      <c r="DH27" s="128">
        <f t="shared" ca="1" si="86"/>
        <v>329.18464269763939</v>
      </c>
      <c r="DI27" s="129">
        <f t="shared" ca="1" si="87"/>
        <v>2872.9940074450078</v>
      </c>
      <c r="DK27" s="187">
        <f t="shared" ca="1" si="88"/>
        <v>7208.9712686223384</v>
      </c>
      <c r="DL27" s="127">
        <f t="shared" ca="1" si="89"/>
        <v>7070.6856839867041</v>
      </c>
      <c r="DM27" s="128">
        <f t="shared" ca="1" si="90"/>
        <v>138.28558463563422</v>
      </c>
      <c r="DN27" s="128">
        <f t="shared" ca="1" si="91"/>
        <v>7195.1427101587751</v>
      </c>
      <c r="DO27" s="128">
        <f t="shared" ca="1" si="92"/>
        <v>300.11294905910796</v>
      </c>
      <c r="DP27" s="129">
        <f t="shared" ca="1" si="93"/>
        <v>19122.902918019157</v>
      </c>
      <c r="DR27" s="185">
        <v>28</v>
      </c>
    </row>
    <row r="28" spans="2:122" ht="15.75" thickBot="1" x14ac:dyDescent="0.3">
      <c r="P28">
        <f t="shared" ca="1" si="3"/>
        <v>2002</v>
      </c>
      <c r="Q28" s="187">
        <f t="shared" ca="1" si="4"/>
        <v>5762.5986199545323</v>
      </c>
      <c r="R28" s="127">
        <f t="shared" ca="1" si="5"/>
        <v>7346.070510388814</v>
      </c>
      <c r="S28" s="128">
        <f t="shared" ca="1" si="6"/>
        <v>-1583.4718904342817</v>
      </c>
      <c r="T28" s="128">
        <f t="shared" ca="1" si="7"/>
        <v>7187.7233213453856</v>
      </c>
      <c r="U28" s="128">
        <f t="shared" ca="1" si="8"/>
        <v>241.12300618747531</v>
      </c>
      <c r="V28" s="129">
        <f t="shared" ca="1" si="9"/>
        <v>2507383.227795518</v>
      </c>
      <c r="X28" s="187">
        <f t="shared" ca="1" si="10"/>
        <v>5762.5986199545323</v>
      </c>
      <c r="Y28" s="127">
        <f t="shared" ca="1" si="11"/>
        <v>7321.7720067354512</v>
      </c>
      <c r="Z28" s="128">
        <f t="shared" ca="1" si="12"/>
        <v>-1559.1733867809189</v>
      </c>
      <c r="AA28" s="128">
        <f t="shared" ca="1" si="13"/>
        <v>7009.9373293792678</v>
      </c>
      <c r="AB28" s="128">
        <f t="shared" ca="1" si="14"/>
        <v>253.68681837498931</v>
      </c>
      <c r="AC28" s="129">
        <f t="shared" ca="1" si="15"/>
        <v>2431021.650045881</v>
      </c>
      <c r="AE28" s="187">
        <f t="shared" ca="1" si="16"/>
        <v>5762.5986199545323</v>
      </c>
      <c r="AF28" s="127">
        <f t="shared" ca="1" si="17"/>
        <v>7411.1203344430432</v>
      </c>
      <c r="AG28" s="128">
        <f t="shared" ca="1" si="18"/>
        <v>-1648.521714488511</v>
      </c>
      <c r="AH28" s="128">
        <f t="shared" ca="1" si="19"/>
        <v>6751.7116486476389</v>
      </c>
      <c r="AI28" s="128">
        <f t="shared" ca="1" si="20"/>
        <v>262.52412250781464</v>
      </c>
      <c r="AJ28" s="129">
        <f t="shared" ca="1" si="21"/>
        <v>2717623.8431401397</v>
      </c>
      <c r="AL28" s="187">
        <f t="shared" ca="1" si="22"/>
        <v>5762.5986199545323</v>
      </c>
      <c r="AM28" s="127">
        <f t="shared" ca="1" si="23"/>
        <v>7451.1851465645168</v>
      </c>
      <c r="AN28" s="128">
        <f t="shared" ca="1" si="24"/>
        <v>-1688.5865266099845</v>
      </c>
      <c r="AO28" s="128">
        <f t="shared" ca="1" si="25"/>
        <v>6438.0332305985266</v>
      </c>
      <c r="AP28" s="128">
        <f t="shared" ca="1" si="26"/>
        <v>265.45531981533833</v>
      </c>
      <c r="AQ28" s="129">
        <f t="shared" ca="1" si="27"/>
        <v>2851324.4578487719</v>
      </c>
      <c r="AS28" s="187">
        <f t="shared" ca="1" si="28"/>
        <v>5762.5986199545323</v>
      </c>
      <c r="AT28" s="127">
        <f t="shared" ca="1" si="29"/>
        <v>7470.3525323265967</v>
      </c>
      <c r="AU28" s="128">
        <f t="shared" ca="1" si="30"/>
        <v>-1707.7539123720644</v>
      </c>
      <c r="AV28" s="128">
        <f t="shared" ca="1" si="31"/>
        <v>5933.3740111917386</v>
      </c>
      <c r="AW28" s="128">
        <f t="shared" ca="1" si="32"/>
        <v>267.40855875707103</v>
      </c>
      <c r="AX28" s="129">
        <f t="shared" ca="1" si="33"/>
        <v>2916423.4252220928</v>
      </c>
      <c r="AZ28" s="187">
        <f t="shared" ca="1" si="34"/>
        <v>5762.5986199545323</v>
      </c>
      <c r="BA28" s="127">
        <f t="shared" ca="1" si="35"/>
        <v>6928.4196945367185</v>
      </c>
      <c r="BB28" s="128">
        <f t="shared" ca="1" si="36"/>
        <v>-1165.8210745821862</v>
      </c>
      <c r="BC28" s="128">
        <f t="shared" ca="1" si="37"/>
        <v>6811.8375870785003</v>
      </c>
      <c r="BD28" s="128">
        <f t="shared" ca="1" si="38"/>
        <v>239.36739410547693</v>
      </c>
      <c r="BE28" s="129">
        <f t="shared" ca="1" si="39"/>
        <v>1359138.7779399632</v>
      </c>
      <c r="BG28" s="187">
        <f t="shared" ca="1" si="40"/>
        <v>5762.5986199545323</v>
      </c>
      <c r="BH28" s="127">
        <f t="shared" ca="1" si="41"/>
        <v>7168.0379065228699</v>
      </c>
      <c r="BI28" s="128">
        <f t="shared" ca="1" si="42"/>
        <v>-1405.4392865683376</v>
      </c>
      <c r="BJ28" s="128">
        <f t="shared" ca="1" si="43"/>
        <v>6886.950049209202</v>
      </c>
      <c r="BK28" s="128">
        <f t="shared" ca="1" si="44"/>
        <v>216.64190841069646</v>
      </c>
      <c r="BL28" s="129">
        <f t="shared" ca="1" si="45"/>
        <v>1975259.5882297177</v>
      </c>
      <c r="BN28" s="187">
        <f t="shared" ca="1" si="46"/>
        <v>5762.5986199545323</v>
      </c>
      <c r="BO28" s="127">
        <f t="shared" ca="1" si="47"/>
        <v>7379.5483521688329</v>
      </c>
      <c r="BP28" s="128">
        <f t="shared" ca="1" si="48"/>
        <v>-1616.9497322143006</v>
      </c>
      <c r="BQ28" s="128">
        <f t="shared" ca="1" si="49"/>
        <v>6732.7684592831129</v>
      </c>
      <c r="BR28" s="128">
        <f t="shared" ca="1" si="50"/>
        <v>192.21256321927703</v>
      </c>
      <c r="BS28" s="129">
        <f t="shared" ca="1" si="51"/>
        <v>2614526.4365078984</v>
      </c>
      <c r="BU28" s="187">
        <f t="shared" ca="1" si="52"/>
        <v>5762.5986199545323</v>
      </c>
      <c r="BV28" s="127">
        <f t="shared" ca="1" si="53"/>
        <v>7433.6246702858098</v>
      </c>
      <c r="BW28" s="128">
        <f t="shared" ca="1" si="54"/>
        <v>-1671.0260503312775</v>
      </c>
      <c r="BX28" s="128">
        <f t="shared" ca="1" si="55"/>
        <v>6431.0090400870431</v>
      </c>
      <c r="BY28" s="128">
        <f t="shared" ca="1" si="56"/>
        <v>182.08341209031633</v>
      </c>
      <c r="BZ28" s="129">
        <f t="shared" ca="1" si="57"/>
        <v>2792328.0608857493</v>
      </c>
      <c r="CB28" s="187">
        <f t="shared" ca="1" si="58"/>
        <v>5762.5986199545323</v>
      </c>
      <c r="CC28" s="127">
        <f t="shared" ca="1" si="59"/>
        <v>7455.2820932231371</v>
      </c>
      <c r="CD28" s="128">
        <f t="shared" ca="1" si="60"/>
        <v>-1692.6834732686048</v>
      </c>
      <c r="CE28" s="128">
        <f t="shared" ca="1" si="61"/>
        <v>5931.866967281393</v>
      </c>
      <c r="CF28" s="128">
        <f t="shared" ca="1" si="62"/>
        <v>178.34697239187966</v>
      </c>
      <c r="CG28" s="129">
        <f t="shared" ca="1" si="63"/>
        <v>2865177.3406766672</v>
      </c>
      <c r="CI28" s="187">
        <f t="shared" ca="1" si="64"/>
        <v>5762.5986199545323</v>
      </c>
      <c r="CJ28" s="127">
        <f t="shared" ca="1" si="65"/>
        <v>7760.8024637738181</v>
      </c>
      <c r="CK28" s="128">
        <f t="shared" ca="1" si="66"/>
        <v>-1998.2038438192858</v>
      </c>
      <c r="CL28" s="128">
        <f t="shared" ca="1" si="67"/>
        <v>7560.9820793918898</v>
      </c>
      <c r="CM28" s="128">
        <f t="shared" ca="1" si="68"/>
        <v>121.86585092000894</v>
      </c>
      <c r="CN28" s="129">
        <f t="shared" ca="1" si="69"/>
        <v>3992818.6014541686</v>
      </c>
      <c r="CP28" s="187">
        <f t="shared" ca="1" si="70"/>
        <v>5762.5986199545323</v>
      </c>
      <c r="CQ28" s="127">
        <f t="shared" ca="1" si="71"/>
        <v>7748.0792652972505</v>
      </c>
      <c r="CR28" s="128">
        <f t="shared" ca="1" si="72"/>
        <v>-1985.4806453427182</v>
      </c>
      <c r="CS28" s="128">
        <f t="shared" ca="1" si="73"/>
        <v>7350.9831362287068</v>
      </c>
      <c r="CT28" s="128">
        <f t="shared" ca="1" si="74"/>
        <v>68.721663690810431</v>
      </c>
      <c r="CU28" s="129">
        <f t="shared" ca="1" si="75"/>
        <v>3942133.3930305364</v>
      </c>
      <c r="CW28" s="187">
        <f t="shared" ca="1" si="76"/>
        <v>5762.5986199545323</v>
      </c>
      <c r="CX28" s="127">
        <f t="shared" ca="1" si="77"/>
        <v>7663.0824009170929</v>
      </c>
      <c r="CY28" s="128">
        <f t="shared" ca="1" si="78"/>
        <v>-1900.4837809625606</v>
      </c>
      <c r="CZ28" s="128">
        <f t="shared" ca="1" si="79"/>
        <v>6902.8888885320684</v>
      </c>
      <c r="DA28" s="128">
        <f t="shared" ca="1" si="80"/>
        <v>1.2337067808327902</v>
      </c>
      <c r="DB28" s="129">
        <f t="shared" ca="1" si="81"/>
        <v>3611838.60170175</v>
      </c>
      <c r="DD28" s="187">
        <f t="shared" ca="1" si="82"/>
        <v>5762.5986199545323</v>
      </c>
      <c r="DE28" s="127">
        <f t="shared" ca="1" si="83"/>
        <v>7559.5960382130534</v>
      </c>
      <c r="DF28" s="128">
        <f t="shared" ca="1" si="84"/>
        <v>-1796.9974182585211</v>
      </c>
      <c r="DG28" s="128">
        <f t="shared" ca="1" si="85"/>
        <v>6481.3975872579413</v>
      </c>
      <c r="DH28" s="128">
        <f t="shared" ca="1" si="86"/>
        <v>-30.214840954064869</v>
      </c>
      <c r="DI28" s="129">
        <f t="shared" ca="1" si="87"/>
        <v>3229199.7212277902</v>
      </c>
      <c r="DK28" s="187">
        <f t="shared" ca="1" si="88"/>
        <v>5762.5986199545323</v>
      </c>
      <c r="DL28" s="127">
        <f t="shared" ca="1" si="89"/>
        <v>7495.2556592178835</v>
      </c>
      <c r="DM28" s="128">
        <f t="shared" ca="1" si="90"/>
        <v>-1732.6570392633512</v>
      </c>
      <c r="DN28" s="128">
        <f t="shared" ca="1" si="91"/>
        <v>5935.8643238808672</v>
      </c>
      <c r="DO28" s="128">
        <f t="shared" ca="1" si="92"/>
        <v>-46.418458793562309</v>
      </c>
      <c r="DP28" s="129">
        <f t="shared" ca="1" si="93"/>
        <v>3002100.4157088422</v>
      </c>
      <c r="DR28" s="185">
        <v>29</v>
      </c>
    </row>
    <row r="29" spans="2:122" ht="15.75" x14ac:dyDescent="0.25">
      <c r="D29" s="161" t="str">
        <f ca="1">CELL("address",$S$2)</f>
        <v>$S$2</v>
      </c>
      <c r="E29" s="162" t="str">
        <f ca="1">CELL("address",$V$4)</f>
        <v>$V$4</v>
      </c>
      <c r="F29" s="162" t="str">
        <f ca="1">CELL("address",$BB$2)</f>
        <v>$BB$2</v>
      </c>
      <c r="G29" s="162" t="str">
        <f ca="1">CELL("address",$BE$4)</f>
        <v>$BE$4</v>
      </c>
      <c r="H29" s="162" t="str">
        <f ca="1">CELL("address",$CK$2)</f>
        <v>$CK$2</v>
      </c>
      <c r="I29" s="163" t="str">
        <f ca="1">CELL("address",$CN$4)</f>
        <v>$CN$4</v>
      </c>
      <c r="P29">
        <f t="shared" ca="1" si="3"/>
        <v>2003</v>
      </c>
      <c r="Q29" s="187">
        <f t="shared" ca="1" si="4"/>
        <v>5661.3677739321747</v>
      </c>
      <c r="R29" s="127">
        <f t="shared" ca="1" si="5"/>
        <v>7428.8463275328613</v>
      </c>
      <c r="S29" s="128">
        <f t="shared" ca="1" si="6"/>
        <v>-1767.4785536006866</v>
      </c>
      <c r="T29" s="128">
        <f t="shared" ca="1" si="7"/>
        <v>7252.0984721727928</v>
      </c>
      <c r="U29" s="128">
        <f t="shared" ca="1" si="8"/>
        <v>232.28561341947187</v>
      </c>
      <c r="V29" s="129">
        <f t="shared" ca="1" si="9"/>
        <v>3123980.4374383753</v>
      </c>
      <c r="X29" s="187">
        <f t="shared" ca="1" si="10"/>
        <v>5661.3677739321747</v>
      </c>
      <c r="Y29" s="127">
        <f t="shared" ca="1" si="11"/>
        <v>7263.6241477542571</v>
      </c>
      <c r="Z29" s="128">
        <f t="shared" ca="1" si="12"/>
        <v>-1602.2563738220824</v>
      </c>
      <c r="AA29" s="128">
        <f t="shared" ca="1" si="13"/>
        <v>6943.1728729898405</v>
      </c>
      <c r="AB29" s="128">
        <f t="shared" ca="1" si="14"/>
        <v>245.67553650587891</v>
      </c>
      <c r="AC29" s="129">
        <f t="shared" ca="1" si="15"/>
        <v>2567225.4874534886</v>
      </c>
      <c r="AE29" s="187">
        <f t="shared" ca="1" si="16"/>
        <v>5661.3677739321747</v>
      </c>
      <c r="AF29" s="127">
        <f t="shared" ca="1" si="17"/>
        <v>7014.2357711554532</v>
      </c>
      <c r="AG29" s="128">
        <f t="shared" ca="1" si="18"/>
        <v>-1352.8679972232785</v>
      </c>
      <c r="AH29" s="128">
        <f t="shared" ca="1" si="19"/>
        <v>6473.0885722661415</v>
      </c>
      <c r="AI29" s="128">
        <f t="shared" ca="1" si="20"/>
        <v>255.75978252169824</v>
      </c>
      <c r="AJ29" s="129">
        <f t="shared" ca="1" si="21"/>
        <v>1830251.8179109248</v>
      </c>
      <c r="AL29" s="187">
        <f t="shared" ca="1" si="22"/>
        <v>5661.3677739321747</v>
      </c>
      <c r="AM29" s="127">
        <f t="shared" ca="1" si="23"/>
        <v>6703.4885504138647</v>
      </c>
      <c r="AN29" s="128">
        <f t="shared" ca="1" si="24"/>
        <v>-1042.12077648169</v>
      </c>
      <c r="AO29" s="128">
        <f t="shared" ca="1" si="25"/>
        <v>6078.2160845248509</v>
      </c>
      <c r="AP29" s="128">
        <f t="shared" ca="1" si="26"/>
        <v>260.24471593292986</v>
      </c>
      <c r="AQ29" s="129">
        <f t="shared" ca="1" si="27"/>
        <v>1086015.7127748004</v>
      </c>
      <c r="AS29" s="187">
        <f t="shared" ca="1" si="28"/>
        <v>5661.3677739321747</v>
      </c>
      <c r="AT29" s="127">
        <f t="shared" ca="1" si="29"/>
        <v>6200.7825699488094</v>
      </c>
      <c r="AU29" s="128">
        <f t="shared" ca="1" si="30"/>
        <v>-539.41479601663468</v>
      </c>
      <c r="AV29" s="128">
        <f t="shared" ca="1" si="31"/>
        <v>5715.3092535338383</v>
      </c>
      <c r="AW29" s="128">
        <f t="shared" ca="1" si="32"/>
        <v>264.71148477698785</v>
      </c>
      <c r="AX29" s="129">
        <f t="shared" ca="1" si="33"/>
        <v>290968.32216166763</v>
      </c>
      <c r="AZ29" s="187">
        <f t="shared" ca="1" si="34"/>
        <v>5661.3677739321747</v>
      </c>
      <c r="BA29" s="127">
        <f t="shared" ca="1" si="35"/>
        <v>7051.204981183977</v>
      </c>
      <c r="BB29" s="128">
        <f t="shared" ca="1" si="36"/>
        <v>-1389.8372072518023</v>
      </c>
      <c r="BC29" s="128">
        <f t="shared" ca="1" si="37"/>
        <v>6912.2212604587967</v>
      </c>
      <c r="BD29" s="128">
        <f t="shared" ca="1" si="38"/>
        <v>169.87553374288683</v>
      </c>
      <c r="BE29" s="129">
        <f t="shared" ca="1" si="39"/>
        <v>1931647.4626614891</v>
      </c>
      <c r="BG29" s="187">
        <f t="shared" ca="1" si="40"/>
        <v>5661.3677739321747</v>
      </c>
      <c r="BH29" s="127">
        <f t="shared" ca="1" si="41"/>
        <v>7103.5919576198985</v>
      </c>
      <c r="BI29" s="128">
        <f t="shared" ca="1" si="42"/>
        <v>-1442.2241836877238</v>
      </c>
      <c r="BJ29" s="128">
        <f t="shared" ca="1" si="43"/>
        <v>6815.1471208823541</v>
      </c>
      <c r="BK29" s="128">
        <f t="shared" ca="1" si="44"/>
        <v>144.53069922631028</v>
      </c>
      <c r="BL29" s="129">
        <f t="shared" ca="1" si="45"/>
        <v>2080010.5960137213</v>
      </c>
      <c r="BN29" s="187">
        <f t="shared" ca="1" si="46"/>
        <v>5661.3677739321747</v>
      </c>
      <c r="BO29" s="127">
        <f t="shared" ca="1" si="47"/>
        <v>6924.9810225023903</v>
      </c>
      <c r="BP29" s="128">
        <f t="shared" ca="1" si="48"/>
        <v>-1263.6132485702155</v>
      </c>
      <c r="BQ29" s="128">
        <f t="shared" ca="1" si="49"/>
        <v>6419.5357230743039</v>
      </c>
      <c r="BR29" s="128">
        <f t="shared" ca="1" si="50"/>
        <v>129.03190079076626</v>
      </c>
      <c r="BS29" s="129">
        <f t="shared" ca="1" si="51"/>
        <v>1596718.4419621734</v>
      </c>
      <c r="BU29" s="187">
        <f t="shared" ca="1" si="52"/>
        <v>5661.3677739321747</v>
      </c>
      <c r="BV29" s="127">
        <f t="shared" ca="1" si="53"/>
        <v>6613.0924521773595</v>
      </c>
      <c r="BW29" s="128">
        <f t="shared" ca="1" si="54"/>
        <v>-951.7246782451848</v>
      </c>
      <c r="BX29" s="128">
        <f t="shared" ca="1" si="55"/>
        <v>6042.0576452302485</v>
      </c>
      <c r="BY29" s="128">
        <f t="shared" ca="1" si="56"/>
        <v>134.49717817805708</v>
      </c>
      <c r="BZ29" s="129">
        <f t="shared" ca="1" si="57"/>
        <v>905779.86318090057</v>
      </c>
      <c r="CB29" s="187">
        <f t="shared" ca="1" si="58"/>
        <v>5661.3677739321747</v>
      </c>
      <c r="CC29" s="127">
        <f t="shared" ca="1" si="59"/>
        <v>6110.2139396732728</v>
      </c>
      <c r="CD29" s="128">
        <f t="shared" ca="1" si="60"/>
        <v>-448.84616574109805</v>
      </c>
      <c r="CE29" s="128">
        <f t="shared" ca="1" si="61"/>
        <v>5706.2523905062844</v>
      </c>
      <c r="CF29" s="128">
        <f t="shared" ca="1" si="62"/>
        <v>155.90466410482475</v>
      </c>
      <c r="CG29" s="129">
        <f t="shared" ca="1" si="63"/>
        <v>201462.88050048525</v>
      </c>
      <c r="CI29" s="187">
        <f t="shared" ca="1" si="64"/>
        <v>5661.3677739321747</v>
      </c>
      <c r="CJ29" s="127">
        <f t="shared" ca="1" si="65"/>
        <v>7682.8479303118984</v>
      </c>
      <c r="CK29" s="128">
        <f t="shared" ca="1" si="66"/>
        <v>-2021.4801563797237</v>
      </c>
      <c r="CL29" s="128">
        <f t="shared" ca="1" si="67"/>
        <v>7480.6999146739263</v>
      </c>
      <c r="CM29" s="128">
        <f t="shared" ca="1" si="68"/>
        <v>-282.43018035593582</v>
      </c>
      <c r="CN29" s="129">
        <f t="shared" ca="1" si="69"/>
        <v>4086382.0226369919</v>
      </c>
      <c r="CP29" s="187">
        <f t="shared" ca="1" si="70"/>
        <v>5661.3677739321747</v>
      </c>
      <c r="CQ29" s="127">
        <f t="shared" ca="1" si="71"/>
        <v>7419.7047999195174</v>
      </c>
      <c r="CR29" s="128">
        <f t="shared" ca="1" si="72"/>
        <v>-1758.3370259873427</v>
      </c>
      <c r="CS29" s="128">
        <f t="shared" ca="1" si="73"/>
        <v>7068.0373947220487</v>
      </c>
      <c r="CT29" s="128">
        <f t="shared" ca="1" si="74"/>
        <v>-282.94574150665812</v>
      </c>
      <c r="CU29" s="129">
        <f t="shared" ca="1" si="75"/>
        <v>3091749.0969580133</v>
      </c>
      <c r="CW29" s="187">
        <f t="shared" ca="1" si="76"/>
        <v>5661.3677739321747</v>
      </c>
      <c r="CX29" s="127">
        <f t="shared" ca="1" si="77"/>
        <v>6904.1225953129015</v>
      </c>
      <c r="CY29" s="128">
        <f t="shared" ca="1" si="78"/>
        <v>-1242.7548213807268</v>
      </c>
      <c r="CZ29" s="128">
        <f t="shared" ca="1" si="79"/>
        <v>6407.0206667606108</v>
      </c>
      <c r="DA29" s="128">
        <f t="shared" ca="1" si="80"/>
        <v>-247.31725749531256</v>
      </c>
      <c r="DB29" s="129">
        <f t="shared" ca="1" si="81"/>
        <v>1544439.546065042</v>
      </c>
      <c r="DD29" s="187">
        <f t="shared" ca="1" si="82"/>
        <v>5661.3677739321747</v>
      </c>
      <c r="DE29" s="127">
        <f t="shared" ca="1" si="83"/>
        <v>6451.1827463038762</v>
      </c>
      <c r="DF29" s="128">
        <f t="shared" ca="1" si="84"/>
        <v>-789.81497237170151</v>
      </c>
      <c r="DG29" s="128">
        <f t="shared" ca="1" si="85"/>
        <v>5977.293762880855</v>
      </c>
      <c r="DH29" s="128">
        <f t="shared" ca="1" si="86"/>
        <v>-188.17783542840519</v>
      </c>
      <c r="DI29" s="129">
        <f t="shared" ca="1" si="87"/>
        <v>623807.6905825116</v>
      </c>
      <c r="DK29" s="187">
        <f t="shared" ca="1" si="88"/>
        <v>5661.3677739321747</v>
      </c>
      <c r="DL29" s="127">
        <f t="shared" ca="1" si="89"/>
        <v>5889.4458650873048</v>
      </c>
      <c r="DM29" s="128">
        <f t="shared" ca="1" si="90"/>
        <v>-228.0780911551301</v>
      </c>
      <c r="DN29" s="128">
        <f t="shared" ca="1" si="91"/>
        <v>5684.1755830476877</v>
      </c>
      <c r="DO29" s="128">
        <f t="shared" ca="1" si="92"/>
        <v>-92.034077024588328</v>
      </c>
      <c r="DP29" s="129">
        <f t="shared" ca="1" si="93"/>
        <v>52019.615664967831</v>
      </c>
      <c r="DR29" s="185">
        <v>30</v>
      </c>
    </row>
    <row r="30" spans="2:122" ht="15.75" x14ac:dyDescent="0.25">
      <c r="D30" s="164" t="str">
        <f ca="1">CELL("address",$Z$2)</f>
        <v>$Z$2</v>
      </c>
      <c r="E30" s="165" t="str">
        <f ca="1">CELL("address",$AC$4)</f>
        <v>$AC$4</v>
      </c>
      <c r="F30" s="165" t="str">
        <f ca="1">CELL("address",$BI$2)</f>
        <v>$BI$2</v>
      </c>
      <c r="G30" s="165" t="str">
        <f ca="1">CELL("address",$BL$4)</f>
        <v>$BL$4</v>
      </c>
      <c r="H30" s="165" t="str">
        <f ca="1">CELL("address",$CR$2)</f>
        <v>$CR$2</v>
      </c>
      <c r="I30" s="166" t="str">
        <f ca="1">CELL("address",$CU$4)</f>
        <v>$CU$4</v>
      </c>
      <c r="P30">
        <f t="shared" ca="1" si="3"/>
        <v>2004</v>
      </c>
      <c r="Q30" s="187">
        <f t="shared" ca="1" si="4"/>
        <v>6653.3524260703689</v>
      </c>
      <c r="R30" s="127">
        <f t="shared" ca="1" si="5"/>
        <v>7484.3840855922645</v>
      </c>
      <c r="S30" s="128">
        <f t="shared" ca="1" si="6"/>
        <v>-831.03165952189556</v>
      </c>
      <c r="T30" s="128">
        <f t="shared" ca="1" si="7"/>
        <v>7401.2809196400749</v>
      </c>
      <c r="U30" s="128">
        <f t="shared" ca="1" si="8"/>
        <v>228.13045512186238</v>
      </c>
      <c r="V30" s="129">
        <f t="shared" ca="1" si="9"/>
        <v>690613.6191277157</v>
      </c>
      <c r="X30" s="187">
        <f t="shared" ca="1" si="10"/>
        <v>6653.3524260703689</v>
      </c>
      <c r="Y30" s="127">
        <f t="shared" ca="1" si="11"/>
        <v>7188.8484094957194</v>
      </c>
      <c r="Z30" s="128">
        <f t="shared" ca="1" si="12"/>
        <v>-535.49598342535046</v>
      </c>
      <c r="AA30" s="128">
        <f t="shared" ca="1" si="13"/>
        <v>7081.7492128106496</v>
      </c>
      <c r="AB30" s="128">
        <f t="shared" ca="1" si="14"/>
        <v>242.99805658875215</v>
      </c>
      <c r="AC30" s="129">
        <f t="shared" ca="1" si="15"/>
        <v>286755.94826468319</v>
      </c>
      <c r="AE30" s="187">
        <f t="shared" ca="1" si="16"/>
        <v>6653.3524260703689</v>
      </c>
      <c r="AF30" s="127">
        <f t="shared" ca="1" si="17"/>
        <v>6728.8483547878395</v>
      </c>
      <c r="AG30" s="128">
        <f t="shared" ca="1" si="18"/>
        <v>-75.495928717470633</v>
      </c>
      <c r="AH30" s="128">
        <f t="shared" ca="1" si="19"/>
        <v>6698.6499833008511</v>
      </c>
      <c r="AI30" s="128">
        <f t="shared" ca="1" si="20"/>
        <v>255.38230287811089</v>
      </c>
      <c r="AJ30" s="129">
        <f t="shared" ca="1" si="21"/>
        <v>5699.6352529134074</v>
      </c>
      <c r="AL30" s="187">
        <f t="shared" ca="1" si="22"/>
        <v>6653.3524260703689</v>
      </c>
      <c r="AM30" s="127">
        <f t="shared" ca="1" si="23"/>
        <v>6338.4608004577804</v>
      </c>
      <c r="AN30" s="128">
        <f t="shared" ca="1" si="24"/>
        <v>314.89162561258854</v>
      </c>
      <c r="AO30" s="128">
        <f t="shared" ca="1" si="25"/>
        <v>6527.3957758253337</v>
      </c>
      <c r="AP30" s="128">
        <f t="shared" ca="1" si="26"/>
        <v>261.81917406099279</v>
      </c>
      <c r="AQ30" s="129">
        <f t="shared" ca="1" si="27"/>
        <v>99156.735880938621</v>
      </c>
      <c r="AS30" s="187">
        <f t="shared" ca="1" si="28"/>
        <v>6653.3524260703689</v>
      </c>
      <c r="AT30" s="127">
        <f t="shared" ca="1" si="29"/>
        <v>5980.0207383108263</v>
      </c>
      <c r="AU30" s="128">
        <f t="shared" ca="1" si="30"/>
        <v>673.33168775954255</v>
      </c>
      <c r="AV30" s="128">
        <f t="shared" ca="1" si="31"/>
        <v>6586.0192572944143</v>
      </c>
      <c r="AW30" s="128">
        <f t="shared" ca="1" si="32"/>
        <v>268.07814321578553</v>
      </c>
      <c r="AX30" s="129">
        <f t="shared" ca="1" si="33"/>
        <v>453375.56174111407</v>
      </c>
      <c r="AZ30" s="187">
        <f t="shared" ca="1" si="34"/>
        <v>6653.3524260703689</v>
      </c>
      <c r="BA30" s="127">
        <f t="shared" ca="1" si="35"/>
        <v>7082.0967942016832</v>
      </c>
      <c r="BB30" s="128">
        <f t="shared" ca="1" si="36"/>
        <v>-428.74436813131433</v>
      </c>
      <c r="BC30" s="128">
        <f t="shared" ca="1" si="37"/>
        <v>7039.2223573885522</v>
      </c>
      <c r="BD30" s="128">
        <f t="shared" ca="1" si="38"/>
        <v>148.43831533632112</v>
      </c>
      <c r="BE30" s="129">
        <f t="shared" ca="1" si="39"/>
        <v>183821.73320431999</v>
      </c>
      <c r="BG30" s="187">
        <f t="shared" ca="1" si="40"/>
        <v>6653.3524260703689</v>
      </c>
      <c r="BH30" s="127">
        <f t="shared" ca="1" si="41"/>
        <v>6959.6778201086645</v>
      </c>
      <c r="BI30" s="128">
        <f t="shared" ca="1" si="42"/>
        <v>-306.3253940382956</v>
      </c>
      <c r="BJ30" s="128">
        <f t="shared" ca="1" si="43"/>
        <v>6898.4127413010056</v>
      </c>
      <c r="BK30" s="128">
        <f t="shared" ca="1" si="44"/>
        <v>129.21442952439548</v>
      </c>
      <c r="BL30" s="129">
        <f t="shared" ca="1" si="45"/>
        <v>93835.247032717059</v>
      </c>
      <c r="BN30" s="187">
        <f t="shared" ca="1" si="46"/>
        <v>6653.3524260703689</v>
      </c>
      <c r="BO30" s="127">
        <f t="shared" ca="1" si="47"/>
        <v>6548.5676238650703</v>
      </c>
      <c r="BP30" s="128">
        <f t="shared" ca="1" si="48"/>
        <v>104.78480220529855</v>
      </c>
      <c r="BQ30" s="128">
        <f t="shared" ca="1" si="49"/>
        <v>6590.4815447471901</v>
      </c>
      <c r="BR30" s="128">
        <f t="shared" ca="1" si="50"/>
        <v>134.27114090103117</v>
      </c>
      <c r="BS30" s="129">
        <f t="shared" ca="1" si="51"/>
        <v>10979.854773203539</v>
      </c>
      <c r="BU30" s="187">
        <f t="shared" ca="1" si="52"/>
        <v>6653.3524260703689</v>
      </c>
      <c r="BV30" s="127">
        <f t="shared" ca="1" si="53"/>
        <v>6176.5548234083053</v>
      </c>
      <c r="BW30" s="128">
        <f t="shared" ca="1" si="54"/>
        <v>476.79760266206358</v>
      </c>
      <c r="BX30" s="128">
        <f t="shared" ca="1" si="55"/>
        <v>6462.6333850055435</v>
      </c>
      <c r="BY30" s="128">
        <f t="shared" ca="1" si="56"/>
        <v>158.33705831116026</v>
      </c>
      <c r="BZ30" s="129">
        <f t="shared" ca="1" si="57"/>
        <v>227335.95390429106</v>
      </c>
      <c r="CB30" s="187">
        <f t="shared" ca="1" si="58"/>
        <v>6653.3524260703689</v>
      </c>
      <c r="CC30" s="127">
        <f t="shared" ca="1" si="59"/>
        <v>5862.1570546111088</v>
      </c>
      <c r="CD30" s="128">
        <f t="shared" ca="1" si="60"/>
        <v>791.19537145926006</v>
      </c>
      <c r="CE30" s="128">
        <f t="shared" ca="1" si="61"/>
        <v>6574.2328889244427</v>
      </c>
      <c r="CF30" s="128">
        <f t="shared" ca="1" si="62"/>
        <v>195.46443267778776</v>
      </c>
      <c r="CG30" s="129">
        <f t="shared" ca="1" si="63"/>
        <v>625990.11581855651</v>
      </c>
      <c r="CI30" s="187">
        <f t="shared" ca="1" si="64"/>
        <v>6653.3524260703689</v>
      </c>
      <c r="CJ30" s="127">
        <f t="shared" ca="1" si="65"/>
        <v>7198.2697343179907</v>
      </c>
      <c r="CK30" s="128">
        <f t="shared" ca="1" si="66"/>
        <v>-544.9173082476218</v>
      </c>
      <c r="CL30" s="128">
        <f t="shared" ca="1" si="67"/>
        <v>7143.7780034932284</v>
      </c>
      <c r="CM30" s="128">
        <f t="shared" ca="1" si="68"/>
        <v>-391.41364200546019</v>
      </c>
      <c r="CN30" s="129">
        <f t="shared" ca="1" si="69"/>
        <v>296934.87282783369</v>
      </c>
      <c r="CP30" s="187">
        <f t="shared" ca="1" si="70"/>
        <v>6653.3524260703689</v>
      </c>
      <c r="CQ30" s="127">
        <f t="shared" ca="1" si="71"/>
        <v>6785.0916532153906</v>
      </c>
      <c r="CR30" s="128">
        <f t="shared" ca="1" si="72"/>
        <v>-131.73922714502169</v>
      </c>
      <c r="CS30" s="128">
        <f t="shared" ca="1" si="73"/>
        <v>6758.7438077863862</v>
      </c>
      <c r="CT30" s="128">
        <f t="shared" ca="1" si="74"/>
        <v>-309.29358693566246</v>
      </c>
      <c r="CU30" s="129">
        <f t="shared" ca="1" si="75"/>
        <v>17355.223968767619</v>
      </c>
      <c r="CW30" s="187">
        <f t="shared" ca="1" si="76"/>
        <v>6653.3524260703689</v>
      </c>
      <c r="CX30" s="127">
        <f t="shared" ca="1" si="77"/>
        <v>6159.7034092652984</v>
      </c>
      <c r="CY30" s="128">
        <f t="shared" ca="1" si="78"/>
        <v>493.64901680507046</v>
      </c>
      <c r="CZ30" s="128">
        <f t="shared" ca="1" si="79"/>
        <v>6357.1630159873266</v>
      </c>
      <c r="DA30" s="128">
        <f t="shared" ca="1" si="80"/>
        <v>-148.58745413429847</v>
      </c>
      <c r="DB30" s="129">
        <f t="shared" ca="1" si="81"/>
        <v>243689.35179261272</v>
      </c>
      <c r="DD30" s="187">
        <f t="shared" ca="1" si="82"/>
        <v>6653.3524260703689</v>
      </c>
      <c r="DE30" s="127">
        <f t="shared" ca="1" si="83"/>
        <v>5789.1159274524498</v>
      </c>
      <c r="DF30" s="128">
        <f t="shared" ca="1" si="84"/>
        <v>864.2364986179191</v>
      </c>
      <c r="DG30" s="128">
        <f t="shared" ca="1" si="85"/>
        <v>6307.6578266232009</v>
      </c>
      <c r="DH30" s="128">
        <f t="shared" ca="1" si="86"/>
        <v>-15.330535704821358</v>
      </c>
      <c r="DI30" s="129">
        <f t="shared" ca="1" si="87"/>
        <v>746904.72554336046</v>
      </c>
      <c r="DK30" s="187">
        <f t="shared" ca="1" si="88"/>
        <v>6653.3524260703689</v>
      </c>
      <c r="DL30" s="127">
        <f t="shared" ca="1" si="89"/>
        <v>5592.1415060230993</v>
      </c>
      <c r="DM30" s="128">
        <f t="shared" ca="1" si="90"/>
        <v>1061.2109200472696</v>
      </c>
      <c r="DN30" s="128">
        <f t="shared" ca="1" si="91"/>
        <v>6547.2313340656419</v>
      </c>
      <c r="DO30" s="128">
        <f t="shared" ca="1" si="92"/>
        <v>120.20810698486559</v>
      </c>
      <c r="DP30" s="129">
        <f t="shared" ca="1" si="93"/>
        <v>1126168.6168275725</v>
      </c>
      <c r="DR30" s="185">
        <v>31</v>
      </c>
    </row>
    <row r="31" spans="2:122" ht="15.75" x14ac:dyDescent="0.25">
      <c r="D31" s="164" t="str">
        <f ca="1">CELL("address",$AG$2)</f>
        <v>$AG$2</v>
      </c>
      <c r="E31" s="165" t="str">
        <f ca="1">CELL("address",$AJ$4)</f>
        <v>$AJ$4</v>
      </c>
      <c r="F31" s="165" t="str">
        <f ca="1">CELL("address",$BP$2)</f>
        <v>$BP$2</v>
      </c>
      <c r="G31" s="165" t="str">
        <f ca="1">CELL("address",$BS$4)</f>
        <v>$BS$4</v>
      </c>
      <c r="H31" s="165" t="str">
        <f ca="1">CELL("address",$CY$2)</f>
        <v>$CY$2</v>
      </c>
      <c r="I31" s="166" t="str">
        <f ca="1">CELL("address",$DB$4)</f>
        <v>$DB$4</v>
      </c>
      <c r="P31">
        <f t="shared" ca="1" si="3"/>
        <v>2005</v>
      </c>
      <c r="Q31" s="187">
        <f t="shared" ca="1" si="4"/>
        <v>7635.3116732549115</v>
      </c>
      <c r="R31" s="127">
        <f t="shared" ca="1" si="5"/>
        <v>7629.4113747619376</v>
      </c>
      <c r="S31" s="128">
        <f t="shared" ca="1" si="6"/>
        <v>5.9002984929738886</v>
      </c>
      <c r="T31" s="128">
        <f t="shared" ca="1" si="7"/>
        <v>7630.0014046112346</v>
      </c>
      <c r="U31" s="128">
        <f t="shared" ca="1" si="8"/>
        <v>228.15995661432726</v>
      </c>
      <c r="V31" s="129">
        <f t="shared" ca="1" si="9"/>
        <v>34.813522306189938</v>
      </c>
      <c r="X31" s="187">
        <f t="shared" ca="1" si="10"/>
        <v>7635.3116732549115</v>
      </c>
      <c r="Y31" s="127">
        <f t="shared" ca="1" si="11"/>
        <v>7324.7472693994014</v>
      </c>
      <c r="Z31" s="128">
        <f t="shared" ca="1" si="12"/>
        <v>310.56440385551014</v>
      </c>
      <c r="AA31" s="128">
        <f t="shared" ca="1" si="13"/>
        <v>7386.8601501705034</v>
      </c>
      <c r="AB31" s="128">
        <f t="shared" ca="1" si="14"/>
        <v>244.55087860802971</v>
      </c>
      <c r="AC31" s="129">
        <f t="shared" ca="1" si="15"/>
        <v>96450.248942128397</v>
      </c>
      <c r="AE31" s="187">
        <f t="shared" ca="1" si="16"/>
        <v>7635.3116732549115</v>
      </c>
      <c r="AF31" s="127">
        <f t="shared" ca="1" si="17"/>
        <v>6954.0322861789618</v>
      </c>
      <c r="AG31" s="128">
        <f t="shared" ca="1" si="18"/>
        <v>681.27938707594967</v>
      </c>
      <c r="AH31" s="128">
        <f t="shared" ca="1" si="19"/>
        <v>7226.5440410093415</v>
      </c>
      <c r="AI31" s="128">
        <f t="shared" ca="1" si="20"/>
        <v>258.78869981349067</v>
      </c>
      <c r="AJ31" s="129">
        <f t="shared" ca="1" si="21"/>
        <v>464141.60325458169</v>
      </c>
      <c r="AL31" s="187">
        <f t="shared" ca="1" si="22"/>
        <v>7635.3116732549115</v>
      </c>
      <c r="AM31" s="127">
        <f t="shared" ca="1" si="23"/>
        <v>6789.2149498863264</v>
      </c>
      <c r="AN31" s="128">
        <f t="shared" ca="1" si="24"/>
        <v>846.09672336858512</v>
      </c>
      <c r="AO31" s="128">
        <f t="shared" ca="1" si="25"/>
        <v>7296.8729839074776</v>
      </c>
      <c r="AP31" s="128">
        <f t="shared" ca="1" si="26"/>
        <v>266.04965767783574</v>
      </c>
      <c r="AQ31" s="129">
        <f t="shared" ca="1" si="27"/>
        <v>715879.66529505607</v>
      </c>
      <c r="AS31" s="187">
        <f t="shared" ca="1" si="28"/>
        <v>7635.3116732549115</v>
      </c>
      <c r="AT31" s="127">
        <f t="shared" ca="1" si="29"/>
        <v>6854.0974005101998</v>
      </c>
      <c r="AU31" s="128">
        <f t="shared" ca="1" si="30"/>
        <v>781.21427274471171</v>
      </c>
      <c r="AV31" s="128">
        <f t="shared" ca="1" si="31"/>
        <v>7557.1902459804405</v>
      </c>
      <c r="AW31" s="128">
        <f t="shared" ca="1" si="32"/>
        <v>271.98421457950911</v>
      </c>
      <c r="AX31" s="129">
        <f t="shared" ca="1" si="33"/>
        <v>610295.73994004878</v>
      </c>
      <c r="AZ31" s="187">
        <f t="shared" ca="1" si="34"/>
        <v>7635.3116732549115</v>
      </c>
      <c r="BA31" s="127">
        <f t="shared" ca="1" si="35"/>
        <v>7187.6606727248736</v>
      </c>
      <c r="BB31" s="128">
        <f t="shared" ca="1" si="36"/>
        <v>447.65100053003789</v>
      </c>
      <c r="BC31" s="128">
        <f t="shared" ca="1" si="37"/>
        <v>7232.4257727778777</v>
      </c>
      <c r="BD31" s="128">
        <f t="shared" ca="1" si="38"/>
        <v>170.82086536282301</v>
      </c>
      <c r="BE31" s="129">
        <f t="shared" ca="1" si="39"/>
        <v>200391.41827554398</v>
      </c>
      <c r="BG31" s="187">
        <f t="shared" ca="1" si="40"/>
        <v>7635.3116732549115</v>
      </c>
      <c r="BH31" s="127">
        <f t="shared" ca="1" si="41"/>
        <v>7027.6271708254008</v>
      </c>
      <c r="BI31" s="128">
        <f t="shared" ca="1" si="42"/>
        <v>607.68450242951076</v>
      </c>
      <c r="BJ31" s="128">
        <f t="shared" ca="1" si="43"/>
        <v>7149.1640713113029</v>
      </c>
      <c r="BK31" s="128">
        <f t="shared" ca="1" si="44"/>
        <v>159.59865464587102</v>
      </c>
      <c r="BL31" s="129">
        <f t="shared" ca="1" si="45"/>
        <v>369280.45449300209</v>
      </c>
      <c r="BN31" s="187">
        <f t="shared" ca="1" si="46"/>
        <v>7635.3116732549115</v>
      </c>
      <c r="BO31" s="127">
        <f t="shared" ca="1" si="47"/>
        <v>6724.7526856482209</v>
      </c>
      <c r="BP31" s="128">
        <f t="shared" ca="1" si="48"/>
        <v>910.55898760669061</v>
      </c>
      <c r="BQ31" s="128">
        <f t="shared" ca="1" si="49"/>
        <v>7088.9762806908975</v>
      </c>
      <c r="BR31" s="128">
        <f t="shared" ca="1" si="50"/>
        <v>179.79909028136569</v>
      </c>
      <c r="BS31" s="129">
        <f t="shared" ca="1" si="51"/>
        <v>829117.66991132137</v>
      </c>
      <c r="BU31" s="187">
        <f t="shared" ca="1" si="52"/>
        <v>7635.3116732549115</v>
      </c>
      <c r="BV31" s="127">
        <f t="shared" ca="1" si="53"/>
        <v>6620.9704433167035</v>
      </c>
      <c r="BW31" s="128">
        <f t="shared" ca="1" si="54"/>
        <v>1014.341229938208</v>
      </c>
      <c r="BX31" s="128">
        <f t="shared" ca="1" si="55"/>
        <v>7229.5751812796279</v>
      </c>
      <c r="BY31" s="128">
        <f t="shared" ca="1" si="56"/>
        <v>209.05411980807065</v>
      </c>
      <c r="BZ31" s="129">
        <f t="shared" ca="1" si="57"/>
        <v>1028888.1307525566</v>
      </c>
      <c r="CB31" s="187">
        <f t="shared" ca="1" si="58"/>
        <v>7635.3116732549115</v>
      </c>
      <c r="CC31" s="127">
        <f t="shared" ca="1" si="59"/>
        <v>6769.6973216022307</v>
      </c>
      <c r="CD31" s="128">
        <f t="shared" ca="1" si="60"/>
        <v>865.61435165268085</v>
      </c>
      <c r="CE31" s="128">
        <f t="shared" ca="1" si="61"/>
        <v>7548.7502380896431</v>
      </c>
      <c r="CF31" s="128">
        <f t="shared" ca="1" si="62"/>
        <v>238.74515026042181</v>
      </c>
      <c r="CG31" s="129">
        <f t="shared" ca="1" si="63"/>
        <v>749288.20578709105</v>
      </c>
      <c r="CI31" s="187">
        <f t="shared" ca="1" si="64"/>
        <v>7635.3116732549115</v>
      </c>
      <c r="CJ31" s="127">
        <f t="shared" ca="1" si="65"/>
        <v>6752.3643614877683</v>
      </c>
      <c r="CK31" s="128">
        <f t="shared" ca="1" si="66"/>
        <v>882.94731176714322</v>
      </c>
      <c r="CL31" s="128">
        <f t="shared" ca="1" si="67"/>
        <v>6840.6590926644822</v>
      </c>
      <c r="CM31" s="128">
        <f t="shared" ca="1" si="68"/>
        <v>-214.82417965203155</v>
      </c>
      <c r="CN31" s="129">
        <f t="shared" ca="1" si="69"/>
        <v>779595.95535682479</v>
      </c>
      <c r="CP31" s="187">
        <f t="shared" ca="1" si="70"/>
        <v>7635.3116732549115</v>
      </c>
      <c r="CQ31" s="127">
        <f t="shared" ca="1" si="71"/>
        <v>6449.4502208507238</v>
      </c>
      <c r="CR31" s="128">
        <f t="shared" ca="1" si="72"/>
        <v>1185.8614524041877</v>
      </c>
      <c r="CS31" s="128">
        <f t="shared" ca="1" si="73"/>
        <v>6686.6225113315613</v>
      </c>
      <c r="CT31" s="128">
        <f t="shared" ca="1" si="74"/>
        <v>-72.121296454824915</v>
      </c>
      <c r="CU31" s="129">
        <f t="shared" ca="1" si="75"/>
        <v>1406267.3842981695</v>
      </c>
      <c r="CW31" s="187">
        <f t="shared" ca="1" si="76"/>
        <v>7635.3116732549115</v>
      </c>
      <c r="CX31" s="127">
        <f t="shared" ca="1" si="77"/>
        <v>6208.5755618530284</v>
      </c>
      <c r="CY31" s="128">
        <f t="shared" ca="1" si="78"/>
        <v>1426.7361114018831</v>
      </c>
      <c r="CZ31" s="128">
        <f t="shared" ca="1" si="79"/>
        <v>6779.2700064137816</v>
      </c>
      <c r="DA31" s="128">
        <f t="shared" ca="1" si="80"/>
        <v>136.75976814607816</v>
      </c>
      <c r="DB31" s="129">
        <f t="shared" ca="1" si="81"/>
        <v>2035575.9315781668</v>
      </c>
      <c r="DD31" s="187">
        <f t="shared" ca="1" si="82"/>
        <v>7635.3116732549115</v>
      </c>
      <c r="DE31" s="127">
        <f t="shared" ca="1" si="83"/>
        <v>6292.3272909183797</v>
      </c>
      <c r="DF31" s="128">
        <f t="shared" ca="1" si="84"/>
        <v>1342.9843823365318</v>
      </c>
      <c r="DG31" s="128">
        <f t="shared" ca="1" si="85"/>
        <v>7098.1179203202992</v>
      </c>
      <c r="DH31" s="128">
        <f t="shared" ca="1" si="86"/>
        <v>253.26634076248499</v>
      </c>
      <c r="DI31" s="129">
        <f t="shared" ca="1" si="87"/>
        <v>1803607.0511998357</v>
      </c>
      <c r="DK31" s="187">
        <f t="shared" ca="1" si="88"/>
        <v>7635.3116732549115</v>
      </c>
      <c r="DL31" s="127">
        <f t="shared" ca="1" si="89"/>
        <v>6667.4394410505074</v>
      </c>
      <c r="DM31" s="128">
        <f t="shared" ca="1" si="90"/>
        <v>967.8722322044041</v>
      </c>
      <c r="DN31" s="128">
        <f t="shared" ca="1" si="91"/>
        <v>7538.5244500344706</v>
      </c>
      <c r="DO31" s="128">
        <f t="shared" ca="1" si="92"/>
        <v>313.78255342574641</v>
      </c>
      <c r="DP31" s="129">
        <f t="shared" ca="1" si="93"/>
        <v>936776.65787233599</v>
      </c>
      <c r="DR31" s="185">
        <v>32</v>
      </c>
    </row>
    <row r="32" spans="2:122" ht="15.75" x14ac:dyDescent="0.25">
      <c r="D32" s="164" t="str">
        <f ca="1">CELL("address",$AN$2)</f>
        <v>$AN$2</v>
      </c>
      <c r="E32" s="165" t="str">
        <f ca="1">CELL("address",$AQ$4)</f>
        <v>$AQ$4</v>
      </c>
      <c r="F32" s="165" t="str">
        <f ca="1">CELL("address",$BP$2)</f>
        <v>$BP$2</v>
      </c>
      <c r="G32" s="165" t="str">
        <f ca="1">CELL("address",$BZ$4)</f>
        <v>$BZ$4</v>
      </c>
      <c r="H32" s="165" t="str">
        <f ca="1">CELL("address",$DF$2)</f>
        <v>$DF$2</v>
      </c>
      <c r="I32" s="166" t="str">
        <f ca="1">CELL("address",$DI$4)</f>
        <v>$DI$4</v>
      </c>
      <c r="P32">
        <f t="shared" ca="1" si="3"/>
        <v>2006</v>
      </c>
      <c r="Q32" s="187">
        <f t="shared" ca="1" si="4"/>
        <v>8245.0143504055541</v>
      </c>
      <c r="R32" s="127">
        <f t="shared" ca="1" si="5"/>
        <v>7858.1613612255624</v>
      </c>
      <c r="S32" s="128">
        <f t="shared" ca="1" si="6"/>
        <v>386.85298917999171</v>
      </c>
      <c r="T32" s="128">
        <f t="shared" ca="1" si="7"/>
        <v>7896.8466601435612</v>
      </c>
      <c r="U32" s="128">
        <f t="shared" ca="1" si="8"/>
        <v>230.09422156022723</v>
      </c>
      <c r="V32" s="129">
        <f t="shared" ca="1" si="9"/>
        <v>149655.23523749478</v>
      </c>
      <c r="X32" s="187">
        <f t="shared" ca="1" si="10"/>
        <v>8245.0143504055541</v>
      </c>
      <c r="Y32" s="127">
        <f t="shared" ca="1" si="11"/>
        <v>7631.4110287785334</v>
      </c>
      <c r="Z32" s="128">
        <f t="shared" ca="1" si="12"/>
        <v>613.6033216270207</v>
      </c>
      <c r="AA32" s="128">
        <f t="shared" ca="1" si="13"/>
        <v>7754.1316931039373</v>
      </c>
      <c r="AB32" s="128">
        <f t="shared" ca="1" si="14"/>
        <v>247.61889521616482</v>
      </c>
      <c r="AC32" s="129">
        <f t="shared" ca="1" si="15"/>
        <v>376509.03631171299</v>
      </c>
      <c r="AE32" s="187">
        <f t="shared" ca="1" si="16"/>
        <v>8245.0143504055541</v>
      </c>
      <c r="AF32" s="127">
        <f t="shared" ca="1" si="17"/>
        <v>7485.3327408228324</v>
      </c>
      <c r="AG32" s="128">
        <f t="shared" ca="1" si="18"/>
        <v>759.68160958272165</v>
      </c>
      <c r="AH32" s="128">
        <f t="shared" ca="1" si="19"/>
        <v>7789.2053846559211</v>
      </c>
      <c r="AI32" s="128">
        <f t="shared" ca="1" si="20"/>
        <v>262.58710786140426</v>
      </c>
      <c r="AJ32" s="129">
        <f t="shared" ca="1" si="21"/>
        <v>577116.14793819468</v>
      </c>
      <c r="AL32" s="187">
        <f t="shared" ca="1" si="22"/>
        <v>8245.0143504055541</v>
      </c>
      <c r="AM32" s="127">
        <f t="shared" ca="1" si="23"/>
        <v>7562.9226415853136</v>
      </c>
      <c r="AN32" s="128">
        <f t="shared" ca="1" si="24"/>
        <v>682.09170882024046</v>
      </c>
      <c r="AO32" s="128">
        <f t="shared" ca="1" si="25"/>
        <v>7972.1776668774583</v>
      </c>
      <c r="AP32" s="128">
        <f t="shared" ca="1" si="26"/>
        <v>269.46011622193691</v>
      </c>
      <c r="AQ32" s="129">
        <f t="shared" ca="1" si="27"/>
        <v>465249.09924131568</v>
      </c>
      <c r="AS32" s="187">
        <f t="shared" ca="1" si="28"/>
        <v>8245.0143504055541</v>
      </c>
      <c r="AT32" s="127">
        <f t="shared" ca="1" si="29"/>
        <v>7829.1744605599497</v>
      </c>
      <c r="AU32" s="128">
        <f t="shared" ca="1" si="30"/>
        <v>415.83988984560438</v>
      </c>
      <c r="AV32" s="128">
        <f t="shared" ca="1" si="31"/>
        <v>8203.430361420993</v>
      </c>
      <c r="AW32" s="128">
        <f t="shared" ca="1" si="32"/>
        <v>274.06341402873716</v>
      </c>
      <c r="AX32" s="129">
        <f t="shared" ca="1" si="33"/>
        <v>172922.81398680439</v>
      </c>
      <c r="AZ32" s="187">
        <f t="shared" ca="1" si="34"/>
        <v>8245.0143504055541</v>
      </c>
      <c r="BA32" s="127">
        <f t="shared" ca="1" si="35"/>
        <v>7403.2466381407003</v>
      </c>
      <c r="BB32" s="128">
        <f t="shared" ca="1" si="36"/>
        <v>841.7677122648538</v>
      </c>
      <c r="BC32" s="128">
        <f t="shared" ca="1" si="37"/>
        <v>7487.4234093671857</v>
      </c>
      <c r="BD32" s="128">
        <f t="shared" ca="1" si="38"/>
        <v>212.90925097606572</v>
      </c>
      <c r="BE32" s="129">
        <f t="shared" ca="1" si="39"/>
        <v>708572.88141160575</v>
      </c>
      <c r="BG32" s="187">
        <f t="shared" ca="1" si="40"/>
        <v>8245.0143504055541</v>
      </c>
      <c r="BH32" s="127">
        <f t="shared" ca="1" si="41"/>
        <v>7308.7627259571736</v>
      </c>
      <c r="BI32" s="128">
        <f t="shared" ca="1" si="42"/>
        <v>936.25162444838043</v>
      </c>
      <c r="BJ32" s="128">
        <f t="shared" ca="1" si="43"/>
        <v>7496.0130508468501</v>
      </c>
      <c r="BK32" s="128">
        <f t="shared" ca="1" si="44"/>
        <v>206.41123586829005</v>
      </c>
      <c r="BL32" s="129">
        <f t="shared" ca="1" si="45"/>
        <v>876567.10428223119</v>
      </c>
      <c r="BN32" s="187">
        <f t="shared" ca="1" si="46"/>
        <v>8245.0143504055541</v>
      </c>
      <c r="BO32" s="127">
        <f t="shared" ca="1" si="47"/>
        <v>7268.7753709722629</v>
      </c>
      <c r="BP32" s="128">
        <f t="shared" ca="1" si="48"/>
        <v>976.23897943329121</v>
      </c>
      <c r="BQ32" s="128">
        <f t="shared" ca="1" si="49"/>
        <v>7659.2709627455797</v>
      </c>
      <c r="BR32" s="128">
        <f t="shared" ca="1" si="50"/>
        <v>228.61103925303024</v>
      </c>
      <c r="BS32" s="129">
        <f t="shared" ca="1" si="51"/>
        <v>953042.54496495402</v>
      </c>
      <c r="BU32" s="187">
        <f t="shared" ca="1" si="52"/>
        <v>8245.0143504055541</v>
      </c>
      <c r="BV32" s="127">
        <f t="shared" ca="1" si="53"/>
        <v>7438.6293010876989</v>
      </c>
      <c r="BW32" s="128">
        <f t="shared" ca="1" si="54"/>
        <v>806.38504931785519</v>
      </c>
      <c r="BX32" s="128">
        <f t="shared" ca="1" si="55"/>
        <v>7922.460330678412</v>
      </c>
      <c r="BY32" s="128">
        <f t="shared" ca="1" si="56"/>
        <v>249.37337227396341</v>
      </c>
      <c r="BZ32" s="129">
        <f t="shared" ca="1" si="57"/>
        <v>650256.84776335978</v>
      </c>
      <c r="CB32" s="187">
        <f t="shared" ca="1" si="58"/>
        <v>8245.0143504055541</v>
      </c>
      <c r="CC32" s="127">
        <f t="shared" ca="1" si="59"/>
        <v>7787.4953883500648</v>
      </c>
      <c r="CD32" s="128">
        <f t="shared" ca="1" si="60"/>
        <v>457.51896205548928</v>
      </c>
      <c r="CE32" s="128">
        <f t="shared" ca="1" si="61"/>
        <v>8199.2624542000049</v>
      </c>
      <c r="CF32" s="128">
        <f t="shared" ca="1" si="62"/>
        <v>261.62109836319627</v>
      </c>
      <c r="CG32" s="129">
        <f t="shared" ca="1" si="63"/>
        <v>209323.60064033224</v>
      </c>
      <c r="CI32" s="187">
        <f t="shared" ca="1" si="64"/>
        <v>8245.0143504055541</v>
      </c>
      <c r="CJ32" s="127">
        <f t="shared" ca="1" si="65"/>
        <v>6625.8349130124507</v>
      </c>
      <c r="CK32" s="128">
        <f t="shared" ca="1" si="66"/>
        <v>1619.1794373931034</v>
      </c>
      <c r="CL32" s="128">
        <f t="shared" ca="1" si="67"/>
        <v>6787.7528567517611</v>
      </c>
      <c r="CM32" s="128">
        <f t="shared" ca="1" si="68"/>
        <v>109.01170782658915</v>
      </c>
      <c r="CN32" s="129">
        <f t="shared" ca="1" si="69"/>
        <v>2621742.050476647</v>
      </c>
      <c r="CP32" s="187">
        <f t="shared" ca="1" si="70"/>
        <v>8245.0143504055541</v>
      </c>
      <c r="CQ32" s="127">
        <f t="shared" ca="1" si="71"/>
        <v>6614.5012148767364</v>
      </c>
      <c r="CR32" s="128">
        <f t="shared" ca="1" si="72"/>
        <v>1630.5131355288177</v>
      </c>
      <c r="CS32" s="128">
        <f t="shared" ca="1" si="73"/>
        <v>6940.6038419824999</v>
      </c>
      <c r="CT32" s="128">
        <f t="shared" ca="1" si="74"/>
        <v>253.98133065093862</v>
      </c>
      <c r="CU32" s="129">
        <f t="shared" ca="1" si="75"/>
        <v>2658573.0851320163</v>
      </c>
      <c r="CW32" s="187">
        <f t="shared" ca="1" si="76"/>
        <v>8245.0143504055541</v>
      </c>
      <c r="CX32" s="127">
        <f t="shared" ca="1" si="77"/>
        <v>6916.02977455986</v>
      </c>
      <c r="CY32" s="128">
        <f t="shared" ca="1" si="78"/>
        <v>1328.9845758456941</v>
      </c>
      <c r="CZ32" s="128">
        <f t="shared" ca="1" si="79"/>
        <v>7447.6236048981373</v>
      </c>
      <c r="DA32" s="128">
        <f t="shared" ca="1" si="80"/>
        <v>402.55668331521696</v>
      </c>
      <c r="DB32" s="129">
        <f t="shared" ca="1" si="81"/>
        <v>1766200.0028357594</v>
      </c>
      <c r="DD32" s="187">
        <f t="shared" ca="1" si="82"/>
        <v>8245.0143504055541</v>
      </c>
      <c r="DE32" s="127">
        <f t="shared" ca="1" si="83"/>
        <v>7351.3842610827842</v>
      </c>
      <c r="DF32" s="128">
        <f t="shared" ca="1" si="84"/>
        <v>893.63008932276989</v>
      </c>
      <c r="DG32" s="128">
        <f t="shared" ca="1" si="85"/>
        <v>7887.5623146764465</v>
      </c>
      <c r="DH32" s="128">
        <f t="shared" ca="1" si="86"/>
        <v>431.99235862703898</v>
      </c>
      <c r="DI32" s="129">
        <f t="shared" ca="1" si="87"/>
        <v>798574.73654302175</v>
      </c>
      <c r="DK32" s="187">
        <f t="shared" ca="1" si="88"/>
        <v>8245.0143504055541</v>
      </c>
      <c r="DL32" s="127">
        <f t="shared" ca="1" si="89"/>
        <v>7852.3070034602169</v>
      </c>
      <c r="DM32" s="128">
        <f t="shared" ca="1" si="90"/>
        <v>392.70734694533712</v>
      </c>
      <c r="DN32" s="128">
        <f t="shared" ca="1" si="91"/>
        <v>8205.7436157110205</v>
      </c>
      <c r="DO32" s="128">
        <f t="shared" ca="1" si="92"/>
        <v>392.32402281481382</v>
      </c>
      <c r="DP32" s="129">
        <f t="shared" ca="1" si="93"/>
        <v>154219.06034484538</v>
      </c>
      <c r="DR32" s="185">
        <v>33</v>
      </c>
    </row>
    <row r="33" spans="4:122" ht="16.5" thickBot="1" x14ac:dyDescent="0.3">
      <c r="D33" s="167" t="str">
        <f ca="1">CELL("address",$AU$2)</f>
        <v>$AU$2</v>
      </c>
      <c r="E33" s="168" t="str">
        <f ca="1">CELL("address",$AX$4)</f>
        <v>$AX$4</v>
      </c>
      <c r="F33" s="168" t="str">
        <f ca="1">CELL("address",$CD$2)</f>
        <v>$CD$2</v>
      </c>
      <c r="G33" s="168" t="str">
        <f ca="1">CELL("address",$CG$4)</f>
        <v>$CG$4</v>
      </c>
      <c r="H33" s="168" t="str">
        <f ca="1">CELL("address",$DM$2)</f>
        <v>$DM$2</v>
      </c>
      <c r="I33" s="169" t="str">
        <f ca="1">CELL("address",$DP$4)</f>
        <v>$DP$4</v>
      </c>
      <c r="P33">
        <f t="shared" ca="1" si="3"/>
        <v>2007</v>
      </c>
      <c r="Q33" s="187">
        <f t="shared" ca="1" si="4"/>
        <v>8647.7773849999994</v>
      </c>
      <c r="R33" s="127">
        <f t="shared" ca="1" si="5"/>
        <v>8126.9408817037884</v>
      </c>
      <c r="S33" s="128">
        <f t="shared" ca="1" si="6"/>
        <v>520.83650329621105</v>
      </c>
      <c r="T33" s="128">
        <f t="shared" ca="1" si="7"/>
        <v>8179.0245320334097</v>
      </c>
      <c r="U33" s="128">
        <f t="shared" ca="1" si="8"/>
        <v>232.69840407670827</v>
      </c>
      <c r="V33" s="129">
        <f t="shared" ca="1" si="9"/>
        <v>271270.66316582408</v>
      </c>
      <c r="X33" s="187">
        <f t="shared" ca="1" si="10"/>
        <v>8647.7773849999994</v>
      </c>
      <c r="Y33" s="127">
        <f t="shared" ca="1" si="11"/>
        <v>8001.750588320102</v>
      </c>
      <c r="Z33" s="128">
        <f t="shared" ca="1" si="12"/>
        <v>646.02679667989742</v>
      </c>
      <c r="AA33" s="128">
        <f t="shared" ca="1" si="13"/>
        <v>8130.9559476560817</v>
      </c>
      <c r="AB33" s="128">
        <f t="shared" ca="1" si="14"/>
        <v>250.84902919956431</v>
      </c>
      <c r="AC33" s="129">
        <f t="shared" ca="1" si="15"/>
        <v>417350.62202848954</v>
      </c>
      <c r="AE33" s="187">
        <f t="shared" ca="1" si="16"/>
        <v>8647.7773849999994</v>
      </c>
      <c r="AF33" s="127">
        <f t="shared" ca="1" si="17"/>
        <v>8051.7924925173256</v>
      </c>
      <c r="AG33" s="128">
        <f t="shared" ca="1" si="18"/>
        <v>595.98489248267379</v>
      </c>
      <c r="AH33" s="128">
        <f t="shared" ca="1" si="19"/>
        <v>8290.1864495103946</v>
      </c>
      <c r="AI33" s="128">
        <f t="shared" ca="1" si="20"/>
        <v>265.56703232381761</v>
      </c>
      <c r="AJ33" s="129">
        <f t="shared" ca="1" si="21"/>
        <v>355197.99206758424</v>
      </c>
      <c r="AL33" s="187">
        <f t="shared" ca="1" si="22"/>
        <v>8647.7773849999994</v>
      </c>
      <c r="AM33" s="127">
        <f t="shared" ca="1" si="23"/>
        <v>8241.6377830993952</v>
      </c>
      <c r="AN33" s="128">
        <f t="shared" ca="1" si="24"/>
        <v>406.13960190060425</v>
      </c>
      <c r="AO33" s="128">
        <f t="shared" ca="1" si="25"/>
        <v>8485.3215442397577</v>
      </c>
      <c r="AP33" s="128">
        <f t="shared" ca="1" si="26"/>
        <v>271.49081423143991</v>
      </c>
      <c r="AQ33" s="129">
        <f t="shared" ca="1" si="27"/>
        <v>164949.3762319813</v>
      </c>
      <c r="AS33" s="187">
        <f t="shared" ca="1" si="28"/>
        <v>8647.7773849999994</v>
      </c>
      <c r="AT33" s="127">
        <f t="shared" ca="1" si="29"/>
        <v>8477.4937754497296</v>
      </c>
      <c r="AU33" s="128">
        <f t="shared" ca="1" si="30"/>
        <v>170.28360955026983</v>
      </c>
      <c r="AV33" s="128">
        <f t="shared" ca="1" si="31"/>
        <v>8630.7490240449733</v>
      </c>
      <c r="AW33" s="128">
        <f t="shared" ca="1" si="32"/>
        <v>274.91483207648849</v>
      </c>
      <c r="AX33" s="129">
        <f t="shared" ca="1" si="33"/>
        <v>28996.507681468745</v>
      </c>
      <c r="AZ33" s="187">
        <f t="shared" ca="1" si="34"/>
        <v>8647.7773849999994</v>
      </c>
      <c r="BA33" s="127">
        <f t="shared" ca="1" si="35"/>
        <v>7700.3326603432515</v>
      </c>
      <c r="BB33" s="128">
        <f t="shared" ca="1" si="36"/>
        <v>947.44472465674789</v>
      </c>
      <c r="BC33" s="128">
        <f t="shared" ca="1" si="37"/>
        <v>7795.0771328089268</v>
      </c>
      <c r="BD33" s="128">
        <f t="shared" ca="1" si="38"/>
        <v>260.28148720890312</v>
      </c>
      <c r="BE33" s="129">
        <f t="shared" ca="1" si="39"/>
        <v>897651.50627990079</v>
      </c>
      <c r="BG33" s="187">
        <f t="shared" ca="1" si="40"/>
        <v>8647.7773849999994</v>
      </c>
      <c r="BH33" s="127">
        <f t="shared" ca="1" si="41"/>
        <v>7702.4242867151397</v>
      </c>
      <c r="BI33" s="128">
        <f t="shared" ca="1" si="42"/>
        <v>945.3530982848597</v>
      </c>
      <c r="BJ33" s="128">
        <f t="shared" ca="1" si="43"/>
        <v>7891.4949063721115</v>
      </c>
      <c r="BK33" s="128">
        <f t="shared" ca="1" si="44"/>
        <v>253.67889078253305</v>
      </c>
      <c r="BL33" s="129">
        <f t="shared" ca="1" si="45"/>
        <v>893692.48043678363</v>
      </c>
      <c r="BN33" s="187">
        <f t="shared" ca="1" si="46"/>
        <v>8647.7773849999994</v>
      </c>
      <c r="BO33" s="127">
        <f t="shared" ca="1" si="47"/>
        <v>7887.8820019986097</v>
      </c>
      <c r="BP33" s="128">
        <f t="shared" ca="1" si="48"/>
        <v>759.89538300138975</v>
      </c>
      <c r="BQ33" s="128">
        <f t="shared" ca="1" si="49"/>
        <v>8191.8401551991656</v>
      </c>
      <c r="BR33" s="128">
        <f t="shared" ca="1" si="50"/>
        <v>266.60580840309973</v>
      </c>
      <c r="BS33" s="129">
        <f t="shared" ca="1" si="51"/>
        <v>577440.99310682877</v>
      </c>
      <c r="BU33" s="187">
        <f t="shared" ca="1" si="52"/>
        <v>8647.7773849999994</v>
      </c>
      <c r="BV33" s="127">
        <f t="shared" ca="1" si="53"/>
        <v>8171.8337029523755</v>
      </c>
      <c r="BW33" s="128">
        <f t="shared" ca="1" si="54"/>
        <v>475.94368204762395</v>
      </c>
      <c r="BX33" s="128">
        <f t="shared" ca="1" si="55"/>
        <v>8457.3999121809502</v>
      </c>
      <c r="BY33" s="128">
        <f t="shared" ca="1" si="56"/>
        <v>273.17055637634462</v>
      </c>
      <c r="BZ33" s="129">
        <f t="shared" ca="1" si="57"/>
        <v>226522.38848104977</v>
      </c>
      <c r="CB33" s="187">
        <f t="shared" ca="1" si="58"/>
        <v>8647.7773849999994</v>
      </c>
      <c r="CC33" s="127">
        <f t="shared" ca="1" si="59"/>
        <v>8460.8835525632003</v>
      </c>
      <c r="CD33" s="128">
        <f t="shared" ca="1" si="60"/>
        <v>186.89383243679913</v>
      </c>
      <c r="CE33" s="128">
        <f t="shared" ca="1" si="61"/>
        <v>8629.0880017563195</v>
      </c>
      <c r="CF33" s="128">
        <f t="shared" ca="1" si="62"/>
        <v>270.96578998503622</v>
      </c>
      <c r="CG33" s="129">
        <f t="shared" ca="1" si="63"/>
        <v>34929.304602914352</v>
      </c>
      <c r="CI33" s="187">
        <f t="shared" ca="1" si="64"/>
        <v>8647.7773849999994</v>
      </c>
      <c r="CJ33" s="127">
        <f t="shared" ca="1" si="65"/>
        <v>6896.7645645783505</v>
      </c>
      <c r="CK33" s="128">
        <f t="shared" ca="1" si="66"/>
        <v>1751.0128204216489</v>
      </c>
      <c r="CL33" s="128">
        <f t="shared" ca="1" si="67"/>
        <v>7071.8658466205152</v>
      </c>
      <c r="CM33" s="128">
        <f t="shared" ca="1" si="68"/>
        <v>459.21427191091897</v>
      </c>
      <c r="CN33" s="129">
        <f t="shared" ca="1" si="69"/>
        <v>3066045.8972809776</v>
      </c>
      <c r="CP33" s="187">
        <f t="shared" ca="1" si="70"/>
        <v>8647.7773849999994</v>
      </c>
      <c r="CQ33" s="127">
        <f t="shared" ca="1" si="71"/>
        <v>7194.5851726334386</v>
      </c>
      <c r="CR33" s="128">
        <f t="shared" ca="1" si="72"/>
        <v>1453.1922123665609</v>
      </c>
      <c r="CS33" s="128">
        <f t="shared" ca="1" si="73"/>
        <v>7485.2236151067509</v>
      </c>
      <c r="CT33" s="128">
        <f t="shared" ca="1" si="74"/>
        <v>544.61977312425074</v>
      </c>
      <c r="CU33" s="129">
        <f t="shared" ca="1" si="75"/>
        <v>2111767.6060828199</v>
      </c>
      <c r="CW33" s="187">
        <f t="shared" ca="1" si="76"/>
        <v>8647.7773849999994</v>
      </c>
      <c r="CX33" s="127">
        <f t="shared" ca="1" si="77"/>
        <v>7850.1802882133543</v>
      </c>
      <c r="CY33" s="128">
        <f t="shared" ca="1" si="78"/>
        <v>797.59709678664512</v>
      </c>
      <c r="CZ33" s="128">
        <f t="shared" ca="1" si="79"/>
        <v>8169.219126928012</v>
      </c>
      <c r="DA33" s="128">
        <f t="shared" ca="1" si="80"/>
        <v>562.07610267254597</v>
      </c>
      <c r="DB33" s="129">
        <f t="shared" ca="1" si="81"/>
        <v>636161.12880248495</v>
      </c>
      <c r="DD33" s="187">
        <f t="shared" ca="1" si="82"/>
        <v>8647.7773849999994</v>
      </c>
      <c r="DE33" s="127">
        <f t="shared" ca="1" si="83"/>
        <v>8319.5546733034862</v>
      </c>
      <c r="DF33" s="128">
        <f t="shared" ca="1" si="84"/>
        <v>328.22271169651322</v>
      </c>
      <c r="DG33" s="128">
        <f t="shared" ca="1" si="85"/>
        <v>8516.4883003213945</v>
      </c>
      <c r="DH33" s="128">
        <f t="shared" ca="1" si="86"/>
        <v>497.63690096634161</v>
      </c>
      <c r="DI33" s="129">
        <f t="shared" ca="1" si="87"/>
        <v>107730.14847341244</v>
      </c>
      <c r="DK33" s="187">
        <f t="shared" ca="1" si="88"/>
        <v>8647.7773849999994</v>
      </c>
      <c r="DL33" s="127">
        <f t="shared" ca="1" si="89"/>
        <v>8598.0676385258339</v>
      </c>
      <c r="DM33" s="128">
        <f t="shared" ca="1" si="90"/>
        <v>49.709746474165513</v>
      </c>
      <c r="DN33" s="128">
        <f t="shared" ca="1" si="91"/>
        <v>8642.806410352583</v>
      </c>
      <c r="DO33" s="128">
        <f t="shared" ca="1" si="92"/>
        <v>402.2659721096469</v>
      </c>
      <c r="DP33" s="129">
        <f t="shared" ca="1" si="93"/>
        <v>2471.0588945258105</v>
      </c>
      <c r="DR33" s="186">
        <v>34</v>
      </c>
    </row>
    <row r="34" spans="4:122" x14ac:dyDescent="0.25">
      <c r="Q34" s="170"/>
      <c r="R34" s="171"/>
      <c r="S34" s="172"/>
      <c r="T34" s="172"/>
      <c r="U34" s="173"/>
      <c r="V34" s="174"/>
      <c r="W34" s="175"/>
      <c r="X34" s="170"/>
      <c r="Y34" s="171"/>
      <c r="Z34" s="172"/>
      <c r="AA34" s="172"/>
      <c r="AB34" s="173"/>
      <c r="AC34" s="174"/>
      <c r="AD34" s="175"/>
      <c r="AE34" s="170"/>
      <c r="AF34" s="171"/>
      <c r="AG34" s="172"/>
      <c r="AH34" s="172"/>
      <c r="AI34" s="173"/>
      <c r="AJ34" s="174"/>
      <c r="AK34" s="175"/>
      <c r="AL34" s="170"/>
      <c r="AM34" s="171"/>
      <c r="AN34" s="172"/>
      <c r="AO34" s="172"/>
      <c r="AP34" s="173"/>
      <c r="AQ34" s="174"/>
      <c r="AR34" s="175"/>
      <c r="AS34" s="170"/>
      <c r="AT34" s="171"/>
      <c r="AU34" s="172"/>
      <c r="AV34" s="172"/>
      <c r="AW34" s="173"/>
      <c r="AX34" s="174"/>
      <c r="AY34" s="175"/>
      <c r="AZ34" s="170"/>
      <c r="BA34" s="171"/>
      <c r="BB34" s="172"/>
      <c r="BC34" s="172"/>
      <c r="BD34" s="173"/>
      <c r="BE34" s="174"/>
      <c r="BF34" s="175"/>
      <c r="BG34" s="170"/>
      <c r="BH34" s="171"/>
      <c r="BI34" s="172"/>
      <c r="BJ34" s="172"/>
      <c r="BK34" s="173"/>
      <c r="BL34" s="174"/>
      <c r="BM34" s="175"/>
      <c r="BN34" s="170"/>
      <c r="BO34" s="171"/>
      <c r="BP34" s="172"/>
      <c r="BQ34" s="172"/>
      <c r="BR34" s="173"/>
      <c r="BS34" s="174"/>
      <c r="BT34" s="175"/>
      <c r="BU34" s="170"/>
      <c r="BV34" s="171"/>
      <c r="BW34" s="172"/>
      <c r="BX34" s="172"/>
      <c r="BY34" s="173"/>
      <c r="BZ34" s="174"/>
      <c r="CA34" s="175"/>
      <c r="CB34" s="170"/>
      <c r="CC34" s="171"/>
      <c r="CD34" s="172"/>
      <c r="CE34" s="172"/>
      <c r="CF34" s="173"/>
      <c r="CG34" s="174"/>
      <c r="CH34" s="175"/>
      <c r="CI34" s="170"/>
      <c r="CJ34" s="171"/>
      <c r="CK34" s="172"/>
      <c r="CL34" s="172"/>
      <c r="CM34" s="173"/>
      <c r="CN34" s="174"/>
      <c r="CO34" s="175"/>
      <c r="CP34" s="170"/>
      <c r="CQ34" s="171"/>
      <c r="CR34" s="172"/>
      <c r="CS34" s="172"/>
      <c r="CT34" s="173"/>
      <c r="CU34" s="174"/>
      <c r="CV34" s="175"/>
      <c r="CW34" s="170"/>
      <c r="CX34" s="171"/>
      <c r="CY34" s="172"/>
      <c r="CZ34" s="172"/>
      <c r="DA34" s="173"/>
      <c r="DB34" s="174"/>
      <c r="DC34" s="175"/>
      <c r="DD34" s="170"/>
      <c r="DE34" s="171"/>
      <c r="DF34" s="172"/>
      <c r="DG34" s="172"/>
      <c r="DH34" s="173"/>
      <c r="DI34" s="174"/>
      <c r="DJ34" s="175"/>
      <c r="DK34" s="170"/>
      <c r="DL34" s="171"/>
      <c r="DM34" s="172"/>
      <c r="DN34" s="172"/>
      <c r="DO34" s="173"/>
      <c r="DP34" s="174"/>
    </row>
  </sheetData>
  <mergeCells count="6">
    <mergeCell ref="B1:I1"/>
    <mergeCell ref="C2:I2"/>
    <mergeCell ref="D3:E3"/>
    <mergeCell ref="F3:G3"/>
    <mergeCell ref="H3:I3"/>
    <mergeCell ref="J9:O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39"/>
  <sheetViews>
    <sheetView zoomScale="75" zoomScaleNormal="75" workbookViewId="0">
      <pane xSplit="2" ySplit="6" topLeftCell="C7" activePane="bottomRight" state="frozen"/>
      <selection activeCell="B7" activeCellId="1" sqref="B5:D5 B7:D39"/>
      <selection pane="topRight" activeCell="B7" activeCellId="1" sqref="B5:D5 B7:D39"/>
      <selection pane="bottomLeft" activeCell="B7" activeCellId="1" sqref="B5:D5 B7:D39"/>
      <selection pane="bottomRight" activeCell="B7" activeCellId="1" sqref="B5:D5 B7:D39"/>
    </sheetView>
  </sheetViews>
  <sheetFormatPr defaultRowHeight="15" x14ac:dyDescent="0.25"/>
  <cols>
    <col min="3" max="3" width="10.42578125" bestFit="1" customWidth="1"/>
    <col min="4" max="4" width="11.42578125" bestFit="1" customWidth="1"/>
    <col min="5" max="5" width="9.7109375" bestFit="1" customWidth="1"/>
    <col min="6" max="6" width="10.85546875" bestFit="1" customWidth="1"/>
    <col min="7" max="7" width="7.5703125" bestFit="1" customWidth="1"/>
    <col min="8" max="8" width="12.7109375" bestFit="1" customWidth="1"/>
    <col min="16" max="16" width="28.85546875" bestFit="1" customWidth="1"/>
  </cols>
  <sheetData>
    <row r="1" spans="2:16" ht="19.5" thickBot="1" x14ac:dyDescent="0.3">
      <c r="B1" s="207" t="s">
        <v>38</v>
      </c>
      <c r="C1" s="208"/>
      <c r="D1" s="208"/>
      <c r="E1" s="208"/>
      <c r="F1" s="208"/>
      <c r="G1" s="208"/>
      <c r="H1" s="209"/>
      <c r="I1" s="218" t="s">
        <v>39</v>
      </c>
      <c r="J1" s="219"/>
      <c r="K1" s="219"/>
      <c r="L1" s="219"/>
      <c r="M1" s="219"/>
    </row>
    <row r="2" spans="2:16" ht="19.5" thickBot="1" x14ac:dyDescent="0.3">
      <c r="B2" s="25"/>
      <c r="C2" s="24"/>
      <c r="D2" s="24"/>
      <c r="E2" s="24"/>
      <c r="F2" s="24"/>
      <c r="G2" s="24"/>
      <c r="H2" s="26" t="s">
        <v>24</v>
      </c>
    </row>
    <row r="3" spans="2:16" ht="16.5" thickBot="1" x14ac:dyDescent="0.3">
      <c r="B3" s="27"/>
      <c r="C3" s="28"/>
      <c r="D3" s="29"/>
      <c r="E3" s="30" t="s">
        <v>25</v>
      </c>
      <c r="F3" s="31" t="s">
        <v>26</v>
      </c>
      <c r="G3" s="31" t="s">
        <v>27</v>
      </c>
      <c r="H3" s="32">
        <f ca="1">SQRT(H5)</f>
        <v>250.25515287481775</v>
      </c>
    </row>
    <row r="4" spans="2:16" ht="16.5" thickBot="1" x14ac:dyDescent="0.3">
      <c r="B4" s="33"/>
      <c r="C4" s="34" t="s">
        <v>28</v>
      </c>
      <c r="E4" s="35">
        <f ca="1">AVERAGE(E7:E34)</f>
        <v>0.8317488352601653</v>
      </c>
      <c r="F4" s="36">
        <f ca="1">INDIRECT(P5)</f>
        <v>0.9</v>
      </c>
      <c r="G4" s="36">
        <f ca="1">INDIRECT(P6)</f>
        <v>5.0000000000000001E-3</v>
      </c>
      <c r="H4" s="37" t="s">
        <v>29</v>
      </c>
    </row>
    <row r="5" spans="2:16" ht="16.5" thickBot="1" x14ac:dyDescent="0.3">
      <c r="B5" s="38" t="s">
        <v>30</v>
      </c>
      <c r="C5" s="37" t="s">
        <v>31</v>
      </c>
      <c r="D5" s="26" t="s">
        <v>32</v>
      </c>
      <c r="E5" s="26" t="s">
        <v>33</v>
      </c>
      <c r="F5" s="1" t="s">
        <v>34</v>
      </c>
      <c r="G5" s="2" t="s">
        <v>35</v>
      </c>
      <c r="H5" s="39">
        <f ca="1">AVERAGE(H7:H34)</f>
        <v>62627.641540398407</v>
      </c>
      <c r="P5" s="184" t="str">
        <f ca="1">CELL("address",'Table 4'!N26)</f>
        <v>'[PAD505.Budget Tools Chapter 04 Text Examples and Exercises.xlsx]Table 4'!$N$26</v>
      </c>
    </row>
    <row r="6" spans="2:16" ht="16.5" thickBot="1" x14ac:dyDescent="0.3">
      <c r="B6" s="40" t="s">
        <v>36</v>
      </c>
      <c r="C6" s="41"/>
      <c r="D6" s="41"/>
      <c r="E6" s="41"/>
      <c r="F6" s="42">
        <f>AVERAGE(C7:C9)-G6*((COUNT(C7:C9)+1)/2)</f>
        <v>1855.0762555918709</v>
      </c>
      <c r="G6" s="43">
        <f>(AVERAGE(C10:C12)-AVERAGE(C7:C9))/COUNT(C7:C9)</f>
        <v>242.282847529827</v>
      </c>
      <c r="H6" s="26" t="s">
        <v>37</v>
      </c>
      <c r="L6" s="70"/>
      <c r="M6" s="71">
        <f ca="1">AVERAGE(M7:M34)</f>
        <v>3.9829908244580922E-2</v>
      </c>
      <c r="P6" s="186" t="str">
        <f ca="1">CELL("address",'Table 4'!O26)</f>
        <v>'[PAD505.Budget Tools Chapter 04 Text Examples and Exercises.xlsx]Table 4'!$O$26</v>
      </c>
    </row>
    <row r="7" spans="2:16" ht="15.75" x14ac:dyDescent="0.25">
      <c r="B7" s="44">
        <v>1980</v>
      </c>
      <c r="C7" s="45">
        <v>2210.0401142314217</v>
      </c>
      <c r="D7" s="46">
        <f>F6+G6</f>
        <v>2097.3591031216979</v>
      </c>
      <c r="E7" s="46">
        <f>C7-D7</f>
        <v>112.68101110972384</v>
      </c>
      <c r="F7" s="47">
        <f t="shared" ref="F7:F39" ca="1" si="0">D7+F$4*E7</f>
        <v>2198.7720131204492</v>
      </c>
      <c r="G7" s="48">
        <f t="shared" ref="G7:G39" ca="1" si="1">G6+E7*G$4</f>
        <v>242.84625258537562</v>
      </c>
      <c r="H7" s="49">
        <f>E7^2</f>
        <v>12697.010264709708</v>
      </c>
      <c r="L7" s="72">
        <f t="shared" ref="L7:L34" si="2">E7/C7</f>
        <v>5.0985957396936454E-2</v>
      </c>
      <c r="M7" s="73">
        <f t="shared" ref="M7:M34" si="3">ABS(E7/C7)</f>
        <v>5.0985957396936454E-2</v>
      </c>
    </row>
    <row r="8" spans="2:16" ht="15.75" x14ac:dyDescent="0.25">
      <c r="B8" s="50">
        <v>1981</v>
      </c>
      <c r="C8" s="51">
        <v>2320.5853488519956</v>
      </c>
      <c r="D8" s="52">
        <f t="shared" ref="D8:D39" ca="1" si="4">F7+G7</f>
        <v>2441.6182657058248</v>
      </c>
      <c r="E8" s="52">
        <f t="shared" ref="E8:E34" ca="1" si="5">C8-D8</f>
        <v>-121.03291685382919</v>
      </c>
      <c r="F8" s="53">
        <f t="shared" ca="1" si="0"/>
        <v>2332.6886405373784</v>
      </c>
      <c r="G8" s="54">
        <f t="shared" ca="1" si="1"/>
        <v>242.24108800110648</v>
      </c>
      <c r="H8" s="55">
        <f t="shared" ref="H8:H34" ca="1" si="6">E8^2</f>
        <v>14648.966962145931</v>
      </c>
      <c r="L8" s="72">
        <f t="shared" ca="1" si="2"/>
        <v>-5.2156201414313305E-2</v>
      </c>
      <c r="M8" s="73">
        <f t="shared" ca="1" si="3"/>
        <v>5.2156201414313305E-2</v>
      </c>
    </row>
    <row r="9" spans="2:16" ht="15.75" x14ac:dyDescent="0.25">
      <c r="B9" s="50">
        <v>1982</v>
      </c>
      <c r="C9" s="51">
        <v>2488.3003888711573</v>
      </c>
      <c r="D9" s="52">
        <f t="shared" ca="1" si="4"/>
        <v>2574.9297285384851</v>
      </c>
      <c r="E9" s="52">
        <f t="shared" ca="1" si="5"/>
        <v>-86.629339667327713</v>
      </c>
      <c r="F9" s="53">
        <f t="shared" ca="1" si="0"/>
        <v>2496.9633228378902</v>
      </c>
      <c r="G9" s="54">
        <f t="shared" ca="1" si="1"/>
        <v>241.80794130276985</v>
      </c>
      <c r="H9" s="55">
        <f t="shared" ca="1" si="6"/>
        <v>7504.642491197239</v>
      </c>
      <c r="L9" s="72">
        <f t="shared" ca="1" si="2"/>
        <v>-3.4814663074753602E-2</v>
      </c>
      <c r="M9" s="73">
        <f t="shared" ca="1" si="3"/>
        <v>3.4814663074753602E-2</v>
      </c>
    </row>
    <row r="10" spans="2:16" ht="15.75" x14ac:dyDescent="0.25">
      <c r="B10" s="50">
        <v>1983</v>
      </c>
      <c r="C10" s="51">
        <v>2767.6827557708266</v>
      </c>
      <c r="D10" s="52">
        <f t="shared" ca="1" si="4"/>
        <v>2738.7712641406602</v>
      </c>
      <c r="E10" s="52">
        <f t="shared" ca="1" si="5"/>
        <v>28.911491630166438</v>
      </c>
      <c r="F10" s="53">
        <f t="shared" ca="1" si="0"/>
        <v>2764.7916066078101</v>
      </c>
      <c r="G10" s="54">
        <f t="shared" ca="1" si="1"/>
        <v>241.95249876092069</v>
      </c>
      <c r="H10" s="55">
        <f t="shared" ca="1" si="6"/>
        <v>835.87434828118398</v>
      </c>
      <c r="L10" s="72">
        <f t="shared" ca="1" si="2"/>
        <v>1.0446100287283218E-2</v>
      </c>
      <c r="M10" s="73">
        <f t="shared" ca="1" si="3"/>
        <v>1.0446100287283218E-2</v>
      </c>
    </row>
    <row r="11" spans="2:16" ht="15.75" x14ac:dyDescent="0.25">
      <c r="B11" s="50">
        <v>1984</v>
      </c>
      <c r="C11" s="51">
        <v>3082.9489746670729</v>
      </c>
      <c r="D11" s="52">
        <f t="shared" ca="1" si="4"/>
        <v>3006.7441053687307</v>
      </c>
      <c r="E11" s="52">
        <f t="shared" ca="1" si="5"/>
        <v>76.204869298342146</v>
      </c>
      <c r="F11" s="53">
        <f t="shared" ca="1" si="0"/>
        <v>3075.3284877372389</v>
      </c>
      <c r="G11" s="54">
        <f t="shared" ca="1" si="1"/>
        <v>242.33352310741239</v>
      </c>
      <c r="H11" s="55">
        <f t="shared" ca="1" si="6"/>
        <v>5807.1821047774092</v>
      </c>
      <c r="L11" s="72">
        <f t="shared" ca="1" si="2"/>
        <v>2.4718174035485454E-2</v>
      </c>
      <c r="M11" s="73">
        <f t="shared" ca="1" si="3"/>
        <v>2.4718174035485454E-2</v>
      </c>
    </row>
    <row r="12" spans="2:16" ht="15.75" x14ac:dyDescent="0.25">
      <c r="B12" s="50">
        <v>1985</v>
      </c>
      <c r="C12" s="51">
        <v>3348.8397492851182</v>
      </c>
      <c r="D12" s="52">
        <f t="shared" ca="1" si="4"/>
        <v>3317.6620108446514</v>
      </c>
      <c r="E12" s="52">
        <f t="shared" ca="1" si="5"/>
        <v>31.177738440466783</v>
      </c>
      <c r="F12" s="53">
        <f t="shared" ca="1" si="0"/>
        <v>3345.7219754410717</v>
      </c>
      <c r="G12" s="54">
        <f t="shared" ca="1" si="1"/>
        <v>242.48941179961471</v>
      </c>
      <c r="H12" s="55">
        <f t="shared" ca="1" si="6"/>
        <v>972.05137426216015</v>
      </c>
      <c r="L12" s="72">
        <f t="shared" ca="1" si="2"/>
        <v>9.3100120563016919E-3</v>
      </c>
      <c r="M12" s="73">
        <f t="shared" ca="1" si="3"/>
        <v>9.3100120563016919E-3</v>
      </c>
    </row>
    <row r="13" spans="2:16" ht="15.75" x14ac:dyDescent="0.25">
      <c r="B13" s="50">
        <v>1986</v>
      </c>
      <c r="C13" s="51">
        <v>3430.8469746135684</v>
      </c>
      <c r="D13" s="52">
        <f t="shared" ca="1" si="4"/>
        <v>3588.2113872406862</v>
      </c>
      <c r="E13" s="52">
        <f t="shared" ca="1" si="5"/>
        <v>-157.36441262711787</v>
      </c>
      <c r="F13" s="53">
        <f t="shared" ca="1" si="0"/>
        <v>3446.58341587628</v>
      </c>
      <c r="G13" s="54">
        <f t="shared" ca="1" si="1"/>
        <v>241.70258973647913</v>
      </c>
      <c r="H13" s="55">
        <f t="shared" ca="1" si="6"/>
        <v>24763.558361477815</v>
      </c>
      <c r="L13" s="72">
        <f t="shared" ca="1" si="2"/>
        <v>-4.586751137300215E-2</v>
      </c>
      <c r="M13" s="73">
        <f t="shared" ca="1" si="3"/>
        <v>4.586751137300215E-2</v>
      </c>
    </row>
    <row r="14" spans="2:16" ht="15.75" x14ac:dyDescent="0.25">
      <c r="B14" s="50">
        <v>1987</v>
      </c>
      <c r="C14" s="51">
        <v>3943.7081188110842</v>
      </c>
      <c r="D14" s="52">
        <f t="shared" ca="1" si="4"/>
        <v>3688.2860056127593</v>
      </c>
      <c r="E14" s="52">
        <f t="shared" ca="1" si="5"/>
        <v>255.42211319832495</v>
      </c>
      <c r="F14" s="53">
        <f t="shared" ca="1" si="0"/>
        <v>3918.1659074912518</v>
      </c>
      <c r="G14" s="54">
        <f t="shared" ca="1" si="1"/>
        <v>242.97970030247075</v>
      </c>
      <c r="H14" s="55">
        <f t="shared" ca="1" si="6"/>
        <v>65240.455910697921</v>
      </c>
      <c r="L14" s="72">
        <f t="shared" ca="1" si="2"/>
        <v>6.4766992257867056E-2</v>
      </c>
      <c r="M14" s="73">
        <f t="shared" ca="1" si="3"/>
        <v>6.4766992257867056E-2</v>
      </c>
    </row>
    <row r="15" spans="2:16" ht="15.75" x14ac:dyDescent="0.25">
      <c r="B15" s="50">
        <v>1988</v>
      </c>
      <c r="C15" s="51">
        <v>3656.2588299140139</v>
      </c>
      <c r="D15" s="52">
        <f t="shared" ca="1" si="4"/>
        <v>4161.1456077937228</v>
      </c>
      <c r="E15" s="52">
        <f t="shared" ca="1" si="5"/>
        <v>-504.88677787970892</v>
      </c>
      <c r="F15" s="53">
        <f t="shared" ca="1" si="0"/>
        <v>3706.7475077019849</v>
      </c>
      <c r="G15" s="54">
        <f t="shared" ca="1" si="1"/>
        <v>240.4552664130722</v>
      </c>
      <c r="H15" s="55">
        <f t="shared" ca="1" si="6"/>
        <v>254910.65847775454</v>
      </c>
      <c r="L15" s="72">
        <f t="shared" ca="1" si="2"/>
        <v>-0.13808835789986526</v>
      </c>
      <c r="M15" s="73">
        <f t="shared" ca="1" si="3"/>
        <v>0.13808835789986526</v>
      </c>
    </row>
    <row r="16" spans="2:16" ht="15.75" x14ac:dyDescent="0.25">
      <c r="B16" s="50">
        <v>1989</v>
      </c>
      <c r="C16" s="51">
        <v>4083.9282197049829</v>
      </c>
      <c r="D16" s="52">
        <f t="shared" ca="1" si="4"/>
        <v>3947.2027741150569</v>
      </c>
      <c r="E16" s="52">
        <f t="shared" ca="1" si="5"/>
        <v>136.72544558992604</v>
      </c>
      <c r="F16" s="53">
        <f t="shared" ca="1" si="0"/>
        <v>4070.2556751459902</v>
      </c>
      <c r="G16" s="54">
        <f t="shared" ca="1" si="1"/>
        <v>241.13889364102184</v>
      </c>
      <c r="H16" s="55">
        <f t="shared" ca="1" si="6"/>
        <v>18693.847471763827</v>
      </c>
      <c r="L16" s="72">
        <f t="shared" ca="1" si="2"/>
        <v>3.3478905170327131E-2</v>
      </c>
      <c r="M16" s="73">
        <f t="shared" ca="1" si="3"/>
        <v>3.3478905170327131E-2</v>
      </c>
    </row>
    <row r="17" spans="2:13" ht="15.75" x14ac:dyDescent="0.25">
      <c r="B17" s="50">
        <v>1990</v>
      </c>
      <c r="C17" s="51">
        <v>4021.001713465726</v>
      </c>
      <c r="D17" s="52">
        <f t="shared" ca="1" si="4"/>
        <v>4311.3945687870118</v>
      </c>
      <c r="E17" s="52">
        <f t="shared" ca="1" si="5"/>
        <v>-290.39285532128588</v>
      </c>
      <c r="F17" s="53">
        <f t="shared" ca="1" si="0"/>
        <v>4050.0409989978543</v>
      </c>
      <c r="G17" s="54">
        <f t="shared" ca="1" si="1"/>
        <v>239.68692936441542</v>
      </c>
      <c r="H17" s="55">
        <f t="shared" ca="1" si="6"/>
        <v>84328.010421649276</v>
      </c>
      <c r="L17" s="72">
        <f t="shared" ca="1" si="2"/>
        <v>-7.2219032971014202E-2</v>
      </c>
      <c r="M17" s="73">
        <f t="shared" ca="1" si="3"/>
        <v>7.2219032971014202E-2</v>
      </c>
    </row>
    <row r="18" spans="2:13" ht="15.75" x14ac:dyDescent="0.25">
      <c r="B18" s="50">
        <v>1991</v>
      </c>
      <c r="C18" s="51">
        <v>4254.8901907714198</v>
      </c>
      <c r="D18" s="52">
        <f t="shared" ca="1" si="4"/>
        <v>4289.7279283622702</v>
      </c>
      <c r="E18" s="52">
        <f t="shared" ca="1" si="5"/>
        <v>-34.837737590850338</v>
      </c>
      <c r="F18" s="53">
        <f t="shared" ca="1" si="0"/>
        <v>4258.373964530505</v>
      </c>
      <c r="G18" s="54">
        <f t="shared" ca="1" si="1"/>
        <v>239.51274067646116</v>
      </c>
      <c r="H18" s="55">
        <f t="shared" ca="1" si="6"/>
        <v>1213.6679604489468</v>
      </c>
      <c r="L18" s="72">
        <f t="shared" ca="1" si="2"/>
        <v>-8.1876936956942221E-3</v>
      </c>
      <c r="M18" s="73">
        <f t="shared" ca="1" si="3"/>
        <v>8.1876936956942221E-3</v>
      </c>
    </row>
    <row r="19" spans="2:13" ht="15.75" x14ac:dyDescent="0.25">
      <c r="B19" s="50">
        <v>1992</v>
      </c>
      <c r="C19" s="51">
        <v>4772.4536102034272</v>
      </c>
      <c r="D19" s="52">
        <f t="shared" ca="1" si="4"/>
        <v>4497.8867052069663</v>
      </c>
      <c r="E19" s="52">
        <f t="shared" ca="1" si="5"/>
        <v>274.56690499646083</v>
      </c>
      <c r="F19" s="53">
        <f t="shared" ca="1" si="0"/>
        <v>4744.9969197037808</v>
      </c>
      <c r="G19" s="54">
        <f t="shared" ca="1" si="1"/>
        <v>240.88557520144346</v>
      </c>
      <c r="H19" s="55">
        <f t="shared" ca="1" si="6"/>
        <v>75386.985319335552</v>
      </c>
      <c r="L19" s="72">
        <f t="shared" ca="1" si="2"/>
        <v>5.7531602697916503E-2</v>
      </c>
      <c r="M19" s="73">
        <f t="shared" ca="1" si="3"/>
        <v>5.7531602697916503E-2</v>
      </c>
    </row>
    <row r="20" spans="2:13" ht="15.75" x14ac:dyDescent="0.25">
      <c r="B20" s="50">
        <v>1993</v>
      </c>
      <c r="C20" s="51">
        <v>4979.2762534247549</v>
      </c>
      <c r="D20" s="52">
        <f t="shared" ca="1" si="4"/>
        <v>4985.8824949052241</v>
      </c>
      <c r="E20" s="52">
        <f t="shared" ca="1" si="5"/>
        <v>-6.6062414804691798</v>
      </c>
      <c r="F20" s="53">
        <f t="shared" ca="1" si="0"/>
        <v>4979.9368775728017</v>
      </c>
      <c r="G20" s="54">
        <f t="shared" ca="1" si="1"/>
        <v>240.8525439940411</v>
      </c>
      <c r="H20" s="55">
        <f t="shared" ca="1" si="6"/>
        <v>43.642426498271618</v>
      </c>
      <c r="L20" s="72">
        <f t="shared" ca="1" si="2"/>
        <v>-1.3267473311860123E-3</v>
      </c>
      <c r="M20" s="73">
        <f t="shared" ca="1" si="3"/>
        <v>1.3267473311860123E-3</v>
      </c>
    </row>
    <row r="21" spans="2:13" ht="15.75" x14ac:dyDescent="0.25">
      <c r="B21" s="50">
        <v>1994</v>
      </c>
      <c r="C21" s="51">
        <v>4968.9274293594626</v>
      </c>
      <c r="D21" s="52">
        <f t="shared" ca="1" si="4"/>
        <v>5220.789421566843</v>
      </c>
      <c r="E21" s="52">
        <f t="shared" ca="1" si="5"/>
        <v>-251.86199220738035</v>
      </c>
      <c r="F21" s="53">
        <f t="shared" ca="1" si="0"/>
        <v>4994.1136285802004</v>
      </c>
      <c r="G21" s="54">
        <f t="shared" ca="1" si="1"/>
        <v>239.59323403300419</v>
      </c>
      <c r="H21" s="55">
        <f t="shared" ca="1" si="6"/>
        <v>63434.463118670523</v>
      </c>
      <c r="L21" s="72">
        <f t="shared" ca="1" si="2"/>
        <v>-5.0687395979910198E-2</v>
      </c>
      <c r="M21" s="73">
        <f t="shared" ca="1" si="3"/>
        <v>5.0687395979910198E-2</v>
      </c>
    </row>
    <row r="22" spans="2:13" ht="15.75" x14ac:dyDescent="0.25">
      <c r="B22" s="50">
        <v>1995</v>
      </c>
      <c r="C22" s="51">
        <v>4894.3448620631007</v>
      </c>
      <c r="D22" s="52">
        <f t="shared" ca="1" si="4"/>
        <v>5233.706862613205</v>
      </c>
      <c r="E22" s="52">
        <f t="shared" ca="1" si="5"/>
        <v>-339.36200055010431</v>
      </c>
      <c r="F22" s="53">
        <f t="shared" ca="1" si="0"/>
        <v>4928.2810621181106</v>
      </c>
      <c r="G22" s="54">
        <f t="shared" ca="1" si="1"/>
        <v>237.89642403025368</v>
      </c>
      <c r="H22" s="55">
        <f t="shared" ca="1" si="6"/>
        <v>115166.56741736901</v>
      </c>
      <c r="L22" s="72">
        <f t="shared" ca="1" si="2"/>
        <v>-6.9337574305512656E-2</v>
      </c>
      <c r="M22" s="73">
        <f t="shared" ca="1" si="3"/>
        <v>6.9337574305512656E-2</v>
      </c>
    </row>
    <row r="23" spans="2:13" ht="15.75" x14ac:dyDescent="0.25">
      <c r="B23" s="50">
        <v>1996</v>
      </c>
      <c r="C23" s="51">
        <v>5173.7652173680472</v>
      </c>
      <c r="D23" s="52">
        <f t="shared" ca="1" si="4"/>
        <v>5166.1774861483646</v>
      </c>
      <c r="E23" s="52">
        <f t="shared" ca="1" si="5"/>
        <v>7.5877312196826097</v>
      </c>
      <c r="F23" s="53">
        <f t="shared" ca="1" si="0"/>
        <v>5173.0064442460789</v>
      </c>
      <c r="G23" s="54">
        <f t="shared" ca="1" si="1"/>
        <v>237.9343626863521</v>
      </c>
      <c r="H23" s="55">
        <f t="shared" ca="1" si="6"/>
        <v>57.573665062146141</v>
      </c>
      <c r="L23" s="72">
        <f t="shared" ca="1" si="2"/>
        <v>1.4665781883976897E-3</v>
      </c>
      <c r="M23" s="73">
        <f t="shared" ca="1" si="3"/>
        <v>1.4665781883976897E-3</v>
      </c>
    </row>
    <row r="24" spans="2:13" ht="15.75" x14ac:dyDescent="0.25">
      <c r="B24" s="50">
        <v>1997</v>
      </c>
      <c r="C24" s="51">
        <v>5648.2332614708403</v>
      </c>
      <c r="D24" s="52">
        <f t="shared" ca="1" si="4"/>
        <v>5410.9408069324309</v>
      </c>
      <c r="E24" s="52">
        <f t="shared" ca="1" si="5"/>
        <v>237.2924545384094</v>
      </c>
      <c r="F24" s="53">
        <f t="shared" ca="1" si="0"/>
        <v>5624.5040160169992</v>
      </c>
      <c r="G24" s="54">
        <f t="shared" ca="1" si="1"/>
        <v>239.12082495904414</v>
      </c>
      <c r="H24" s="55">
        <f t="shared" ca="1" si="6"/>
        <v>56307.708980863092</v>
      </c>
      <c r="L24" s="72">
        <f t="shared" ca="1" si="2"/>
        <v>4.2011801487925229E-2</v>
      </c>
      <c r="M24" s="73">
        <f t="shared" ca="1" si="3"/>
        <v>4.2011801487925229E-2</v>
      </c>
    </row>
    <row r="25" spans="2:13" ht="15.75" x14ac:dyDescent="0.25">
      <c r="B25" s="50">
        <v>1998</v>
      </c>
      <c r="C25" s="51">
        <v>6547.2667608490465</v>
      </c>
      <c r="D25" s="52">
        <f t="shared" ca="1" si="4"/>
        <v>5863.6248409760437</v>
      </c>
      <c r="E25" s="52">
        <f t="shared" ca="1" si="5"/>
        <v>683.64191987300273</v>
      </c>
      <c r="F25" s="53">
        <f t="shared" ca="1" si="0"/>
        <v>6478.9025688617457</v>
      </c>
      <c r="G25" s="54">
        <f t="shared" ca="1" si="1"/>
        <v>242.53903455840916</v>
      </c>
      <c r="H25" s="55">
        <f t="shared" ca="1" si="6"/>
        <v>467366.27460764511</v>
      </c>
      <c r="L25" s="72">
        <f t="shared" ca="1" si="2"/>
        <v>0.10441638394222819</v>
      </c>
      <c r="M25" s="73">
        <f t="shared" ca="1" si="3"/>
        <v>0.10441638394222819</v>
      </c>
    </row>
    <row r="26" spans="2:13" ht="15.75" x14ac:dyDescent="0.25">
      <c r="B26" s="50">
        <v>1999</v>
      </c>
      <c r="C26" s="51">
        <v>6871.8291108284693</v>
      </c>
      <c r="D26" s="52">
        <f t="shared" ca="1" si="4"/>
        <v>6721.4416034201549</v>
      </c>
      <c r="E26" s="52">
        <f t="shared" ca="1" si="5"/>
        <v>150.38750740831438</v>
      </c>
      <c r="F26" s="53">
        <f t="shared" ca="1" si="0"/>
        <v>6856.790360087638</v>
      </c>
      <c r="G26" s="54">
        <f t="shared" ca="1" si="1"/>
        <v>243.29097209545074</v>
      </c>
      <c r="H26" s="55">
        <f t="shared" ca="1" si="6"/>
        <v>22616.402384485813</v>
      </c>
      <c r="L26" s="72">
        <f t="shared" ca="1" si="2"/>
        <v>2.1884640171179057E-2</v>
      </c>
      <c r="M26" s="73">
        <f t="shared" ca="1" si="3"/>
        <v>2.1884640171179057E-2</v>
      </c>
    </row>
    <row r="27" spans="2:13" ht="15.75" x14ac:dyDescent="0.25">
      <c r="B27" s="50">
        <v>2000</v>
      </c>
      <c r="C27" s="51">
        <v>6749.2419247084727</v>
      </c>
      <c r="D27" s="52">
        <f t="shared" ca="1" si="4"/>
        <v>7100.0813321830883</v>
      </c>
      <c r="E27" s="52">
        <f t="shared" ca="1" si="5"/>
        <v>-350.83940747461565</v>
      </c>
      <c r="F27" s="53">
        <f t="shared" ca="1" si="0"/>
        <v>6784.325865455934</v>
      </c>
      <c r="G27" s="54">
        <f t="shared" ca="1" si="1"/>
        <v>241.53677505807767</v>
      </c>
      <c r="H27" s="55">
        <f t="shared" ca="1" si="6"/>
        <v>123088.2898371394</v>
      </c>
      <c r="L27" s="72">
        <f t="shared" ca="1" si="2"/>
        <v>-5.1982046485875497E-2</v>
      </c>
      <c r="M27" s="73">
        <f t="shared" ca="1" si="3"/>
        <v>5.1982046485875497E-2</v>
      </c>
    </row>
    <row r="28" spans="2:13" ht="15.75" x14ac:dyDescent="0.25">
      <c r="B28" s="50">
        <v>2001</v>
      </c>
      <c r="C28" s="51">
        <v>7208.9712686223384</v>
      </c>
      <c r="D28" s="52">
        <f t="shared" ca="1" si="4"/>
        <v>7025.8626405140121</v>
      </c>
      <c r="E28" s="52">
        <f t="shared" ca="1" si="5"/>
        <v>183.10862810832623</v>
      </c>
      <c r="F28" s="53">
        <f t="shared" ca="1" si="0"/>
        <v>7190.6604058115054</v>
      </c>
      <c r="G28" s="54">
        <f t="shared" ca="1" si="1"/>
        <v>242.45231819861931</v>
      </c>
      <c r="H28" s="55">
        <f t="shared" ca="1" si="6"/>
        <v>33528.76968771332</v>
      </c>
      <c r="L28" s="72">
        <f t="shared" ca="1" si="2"/>
        <v>2.5400105130855791E-2</v>
      </c>
      <c r="M28" s="73">
        <f t="shared" ca="1" si="3"/>
        <v>2.5400105130855791E-2</v>
      </c>
    </row>
    <row r="29" spans="2:13" ht="15.75" x14ac:dyDescent="0.25">
      <c r="B29" s="50">
        <v>2002</v>
      </c>
      <c r="C29" s="69">
        <f>AVERAGE(C28,C32)</f>
        <v>7422.1414709386245</v>
      </c>
      <c r="D29" s="52">
        <f t="shared" ca="1" si="4"/>
        <v>7433.112724010125</v>
      </c>
      <c r="E29" s="52">
        <f t="shared" ca="1" si="5"/>
        <v>-10.971253071500541</v>
      </c>
      <c r="F29" s="53">
        <f t="shared" ca="1" si="0"/>
        <v>7423.2385962457747</v>
      </c>
      <c r="G29" s="54">
        <f t="shared" ca="1" si="1"/>
        <v>242.39746193326181</v>
      </c>
      <c r="H29" s="55">
        <f t="shared" ca="1" si="6"/>
        <v>120.36839395891006</v>
      </c>
      <c r="L29" s="72">
        <f t="shared" ca="1" si="2"/>
        <v>-1.4781789210645544E-3</v>
      </c>
      <c r="M29" s="73">
        <f t="shared" ca="1" si="3"/>
        <v>1.4781789210645544E-3</v>
      </c>
    </row>
    <row r="30" spans="2:13" ht="15.75" x14ac:dyDescent="0.25">
      <c r="B30" s="50">
        <v>2003</v>
      </c>
      <c r="C30" s="69">
        <f>C29</f>
        <v>7422.1414709386245</v>
      </c>
      <c r="D30" s="52">
        <f t="shared" ca="1" si="4"/>
        <v>7665.6360581790368</v>
      </c>
      <c r="E30" s="52">
        <f t="shared" ca="1" si="5"/>
        <v>-243.49458724041233</v>
      </c>
      <c r="F30" s="53">
        <f t="shared" ca="1" si="0"/>
        <v>7446.4909296626656</v>
      </c>
      <c r="G30" s="54">
        <f t="shared" ca="1" si="1"/>
        <v>241.17998899705975</v>
      </c>
      <c r="H30" s="55">
        <f t="shared" ca="1" si="6"/>
        <v>59289.614015378771</v>
      </c>
      <c r="L30" s="72">
        <f t="shared" ca="1" si="2"/>
        <v>-3.2806513887375328E-2</v>
      </c>
      <c r="M30" s="73">
        <f t="shared" ca="1" si="3"/>
        <v>3.2806513887375328E-2</v>
      </c>
    </row>
    <row r="31" spans="2:13" ht="15.75" x14ac:dyDescent="0.25">
      <c r="B31" s="50">
        <v>2004</v>
      </c>
      <c r="C31" s="69">
        <f>C30</f>
        <v>7422.1414709386245</v>
      </c>
      <c r="D31" s="52">
        <f t="shared" ca="1" si="4"/>
        <v>7687.6709186597254</v>
      </c>
      <c r="E31" s="52">
        <f t="shared" ca="1" si="5"/>
        <v>-265.52944772110095</v>
      </c>
      <c r="F31" s="53">
        <f t="shared" ca="1" si="0"/>
        <v>7448.6944157107346</v>
      </c>
      <c r="G31" s="54">
        <f t="shared" ca="1" si="1"/>
        <v>239.85234175845426</v>
      </c>
      <c r="H31" s="55">
        <f t="shared" ca="1" si="6"/>
        <v>70505.887607072887</v>
      </c>
      <c r="L31" s="72">
        <f t="shared" ca="1" si="2"/>
        <v>-3.5775314814569463E-2</v>
      </c>
      <c r="M31" s="73">
        <f t="shared" ca="1" si="3"/>
        <v>3.5775314814569463E-2</v>
      </c>
    </row>
    <row r="32" spans="2:13" ht="15.75" x14ac:dyDescent="0.25">
      <c r="B32" s="50">
        <v>2005</v>
      </c>
      <c r="C32" s="51">
        <v>7635.3116732549115</v>
      </c>
      <c r="D32" s="52">
        <f t="shared" ca="1" si="4"/>
        <v>7688.5467574691884</v>
      </c>
      <c r="E32" s="52">
        <f t="shared" ca="1" si="5"/>
        <v>-53.235084214276867</v>
      </c>
      <c r="F32" s="53">
        <f t="shared" ca="1" si="0"/>
        <v>7640.635181676339</v>
      </c>
      <c r="G32" s="54">
        <f t="shared" ca="1" si="1"/>
        <v>239.58616633738288</v>
      </c>
      <c r="H32" s="55">
        <f t="shared" ca="1" si="6"/>
        <v>2833.9741913011499</v>
      </c>
      <c r="L32" s="72">
        <f t="shared" ca="1" si="2"/>
        <v>-6.9722215008916465E-3</v>
      </c>
      <c r="M32" s="73">
        <f t="shared" ca="1" si="3"/>
        <v>6.9722215008916465E-3</v>
      </c>
    </row>
    <row r="33" spans="2:13" ht="15.75" x14ac:dyDescent="0.25">
      <c r="B33" s="50">
        <v>2006</v>
      </c>
      <c r="C33" s="51">
        <v>8245.0143504055541</v>
      </c>
      <c r="D33" s="52">
        <f t="shared" ca="1" si="4"/>
        <v>7880.2213480137216</v>
      </c>
      <c r="E33" s="52">
        <f t="shared" ca="1" si="5"/>
        <v>364.79300239183249</v>
      </c>
      <c r="F33" s="53">
        <f t="shared" ca="1" si="0"/>
        <v>8208.5350501663706</v>
      </c>
      <c r="G33" s="54">
        <f t="shared" ca="1" si="1"/>
        <v>241.41013134934204</v>
      </c>
      <c r="H33" s="55">
        <f t="shared" ca="1" si="6"/>
        <v>133073.93459404749</v>
      </c>
      <c r="L33" s="72">
        <f t="shared" ca="1" si="2"/>
        <v>4.4244071251845561E-2</v>
      </c>
      <c r="M33" s="73">
        <f t="shared" ca="1" si="3"/>
        <v>4.4244071251845561E-2</v>
      </c>
    </row>
    <row r="34" spans="2:13" ht="16.5" thickBot="1" x14ac:dyDescent="0.3">
      <c r="B34" s="56">
        <v>2007</v>
      </c>
      <c r="C34" s="57">
        <v>8647.7773849999994</v>
      </c>
      <c r="D34" s="58">
        <f t="shared" ca="1" si="4"/>
        <v>8449.9451815157136</v>
      </c>
      <c r="E34" s="58">
        <f t="shared" ca="1" si="5"/>
        <v>197.83220348428586</v>
      </c>
      <c r="F34" s="59">
        <f t="shared" ca="1" si="0"/>
        <v>8627.9941646515708</v>
      </c>
      <c r="G34" s="60">
        <f t="shared" ca="1" si="1"/>
        <v>242.39929236676346</v>
      </c>
      <c r="H34" s="61">
        <f t="shared" ca="1" si="6"/>
        <v>39137.580735447882</v>
      </c>
      <c r="L34" s="74">
        <f t="shared" ca="1" si="2"/>
        <v>2.2876653118688701E-2</v>
      </c>
      <c r="M34" s="75">
        <f t="shared" ca="1" si="3"/>
        <v>2.2876653118688701E-2</v>
      </c>
    </row>
    <row r="35" spans="2:13" ht="15.75" x14ac:dyDescent="0.25">
      <c r="B35" s="44">
        <v>2008</v>
      </c>
      <c r="C35" s="62"/>
      <c r="D35" s="46">
        <f t="shared" ca="1" si="4"/>
        <v>8870.3934570183337</v>
      </c>
      <c r="E35" s="62"/>
      <c r="F35" s="47">
        <f t="shared" ca="1" si="0"/>
        <v>8870.3934570183337</v>
      </c>
      <c r="G35" s="48">
        <f t="shared" ca="1" si="1"/>
        <v>242.39929236676346</v>
      </c>
      <c r="H35" s="63"/>
    </row>
    <row r="36" spans="2:13" ht="15.75" x14ac:dyDescent="0.25">
      <c r="B36" s="50">
        <v>2009</v>
      </c>
      <c r="C36" s="64"/>
      <c r="D36" s="52">
        <f t="shared" ca="1" si="4"/>
        <v>9112.7927493850966</v>
      </c>
      <c r="E36" s="64"/>
      <c r="F36" s="53">
        <f t="shared" ca="1" si="0"/>
        <v>9112.7927493850966</v>
      </c>
      <c r="G36" s="54">
        <f t="shared" ca="1" si="1"/>
        <v>242.39929236676346</v>
      </c>
      <c r="H36" s="65"/>
    </row>
    <row r="37" spans="2:13" ht="15.75" x14ac:dyDescent="0.25">
      <c r="B37" s="50">
        <v>2010</v>
      </c>
      <c r="C37" s="64"/>
      <c r="D37" s="52">
        <f t="shared" ca="1" si="4"/>
        <v>9355.1920417518595</v>
      </c>
      <c r="E37" s="64"/>
      <c r="F37" s="53">
        <f t="shared" ca="1" si="0"/>
        <v>9355.1920417518595</v>
      </c>
      <c r="G37" s="54">
        <f t="shared" ca="1" si="1"/>
        <v>242.39929236676346</v>
      </c>
      <c r="H37" s="65"/>
    </row>
    <row r="38" spans="2:13" ht="15.75" x14ac:dyDescent="0.25">
      <c r="B38" s="50">
        <v>2011</v>
      </c>
      <c r="C38" s="64"/>
      <c r="D38" s="52">
        <f t="shared" ca="1" si="4"/>
        <v>9597.5913341186224</v>
      </c>
      <c r="E38" s="64"/>
      <c r="F38" s="53">
        <f t="shared" ca="1" si="0"/>
        <v>9597.5913341186224</v>
      </c>
      <c r="G38" s="54">
        <f t="shared" ca="1" si="1"/>
        <v>242.39929236676346</v>
      </c>
      <c r="H38" s="65"/>
    </row>
    <row r="39" spans="2:13" ht="16.5" thickBot="1" x14ac:dyDescent="0.3">
      <c r="B39" s="56">
        <v>2012</v>
      </c>
      <c r="C39" s="66"/>
      <c r="D39" s="58">
        <f t="shared" ca="1" si="4"/>
        <v>9839.9906264853853</v>
      </c>
      <c r="E39" s="66"/>
      <c r="F39" s="59">
        <f t="shared" ca="1" si="0"/>
        <v>9839.9906264853853</v>
      </c>
      <c r="G39" s="60">
        <f t="shared" ca="1" si="1"/>
        <v>242.39929236676346</v>
      </c>
      <c r="H39" s="67"/>
    </row>
  </sheetData>
  <mergeCells count="2">
    <mergeCell ref="B1:H1"/>
    <mergeCell ref="I1:M1"/>
  </mergeCells>
  <pageMargins left="0.7" right="0.7" top="0.75" bottom="0.75" header="0.3" footer="0.3"/>
  <ignoredErrors>
    <ignoredError sqref="F6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R34"/>
  <sheetViews>
    <sheetView zoomScale="75" zoomScaleNormal="75" workbookViewId="0">
      <selection activeCell="B7" activeCellId="1" sqref="B5:D5 B7:D39"/>
    </sheetView>
  </sheetViews>
  <sheetFormatPr defaultRowHeight="15" x14ac:dyDescent="0.25"/>
  <sheetData>
    <row r="1" spans="1:122" ht="19.5" thickBot="1" x14ac:dyDescent="0.3">
      <c r="B1" s="207" t="s">
        <v>68</v>
      </c>
      <c r="C1" s="208"/>
      <c r="D1" s="208"/>
      <c r="E1" s="208"/>
      <c r="F1" s="208"/>
      <c r="G1" s="208"/>
      <c r="H1" s="208"/>
      <c r="I1" s="209"/>
      <c r="N1" s="191">
        <f ca="1">FIND("]",CELL("address",'Table 3'!C$7))+1</f>
        <v>67</v>
      </c>
      <c r="O1" s="192">
        <f ca="1">FIND("!",CELL("address",'Table 3'!C$7))+1-N1</f>
        <v>9</v>
      </c>
      <c r="P1" s="193" t="str">
        <f ca="1">"'"&amp;MID(CELL("address",'Table 3'!C7),N1,O1)</f>
        <v>'Table 3'!</v>
      </c>
    </row>
    <row r="2" spans="1:122" ht="16.5" thickBot="1" x14ac:dyDescent="0.3">
      <c r="B2" s="108" t="s">
        <v>69</v>
      </c>
      <c r="C2" s="210" t="s">
        <v>70</v>
      </c>
      <c r="D2" s="211"/>
      <c r="E2" s="211"/>
      <c r="F2" s="211"/>
      <c r="G2" s="211"/>
      <c r="H2" s="211"/>
      <c r="I2" s="212"/>
      <c r="P2" t="s">
        <v>89</v>
      </c>
      <c r="Q2" t="s">
        <v>90</v>
      </c>
      <c r="R2" s="110" t="s">
        <v>25</v>
      </c>
      <c r="S2" s="111">
        <f ca="1">AVERAGE(S6:S34)</f>
        <v>-250.32080497541455</v>
      </c>
      <c r="Y2" s="110" t="s">
        <v>25</v>
      </c>
      <c r="Z2" s="111">
        <f ca="1">AVERAGE(Z6:Z34)</f>
        <v>-156.29306691826187</v>
      </c>
      <c r="AF2" s="110" t="s">
        <v>25</v>
      </c>
      <c r="AG2" s="111">
        <f ca="1">AVERAGE(AG6:AG34)</f>
        <v>-89.663314393653096</v>
      </c>
      <c r="AM2" s="110" t="s">
        <v>25</v>
      </c>
      <c r="AN2" s="111">
        <f ca="1">AVERAGE(AN6:AN34)</f>
        <v>-60.805016339951258</v>
      </c>
      <c r="AT2" s="110" t="s">
        <v>25</v>
      </c>
      <c r="AU2" s="111">
        <f ca="1">AVERAGE(AU6:AU34)</f>
        <v>-39.322669822295033</v>
      </c>
      <c r="BA2" s="110" t="s">
        <v>25</v>
      </c>
      <c r="BB2" s="111">
        <f ca="1">AVERAGE(BB6:BB34)</f>
        <v>21.804682860131965</v>
      </c>
      <c r="BH2" s="110" t="s">
        <v>25</v>
      </c>
      <c r="BI2" s="111">
        <f ca="1">AVERAGE(BI6:BI34)</f>
        <v>-6.6901013399676357</v>
      </c>
      <c r="BO2" s="110" t="s">
        <v>25</v>
      </c>
      <c r="BP2" s="111">
        <f ca="1">AVERAGE(BP6:BP34)</f>
        <v>-19.000550245787331</v>
      </c>
      <c r="BV2" s="110" t="s">
        <v>25</v>
      </c>
      <c r="BW2" s="111">
        <f ca="1">AVERAGE(BW6:BW34)</f>
        <v>-17.519249925724711</v>
      </c>
      <c r="CC2" s="110" t="s">
        <v>25</v>
      </c>
      <c r="CD2" s="111">
        <f ca="1">AVERAGE(CD6:CD34)</f>
        <v>-14.461906745335423</v>
      </c>
      <c r="CJ2" s="110" t="s">
        <v>25</v>
      </c>
      <c r="CK2" s="111">
        <f ca="1">AVERAGE(CK6:CK34)</f>
        <v>-45.327416685563662</v>
      </c>
      <c r="CQ2" s="110" t="s">
        <v>25</v>
      </c>
      <c r="CR2" s="111">
        <f ca="1">AVERAGE(CR6:CR34)</f>
        <v>-25.041829439756693</v>
      </c>
      <c r="CX2" s="110" t="s">
        <v>25</v>
      </c>
      <c r="CY2" s="111">
        <f ca="1">AVERAGE(CY6:CY34)</f>
        <v>-4.2278747762566287</v>
      </c>
      <c r="DE2" s="110" t="s">
        <v>25</v>
      </c>
      <c r="DF2" s="111">
        <f ca="1">AVERAGE(DF6:DF34)</f>
        <v>2.6271359855623553</v>
      </c>
      <c r="DL2" s="110" t="s">
        <v>25</v>
      </c>
      <c r="DM2" s="111">
        <f ca="1">AVERAGE(DM6:DM34)</f>
        <v>3.6807423971665849</v>
      </c>
    </row>
    <row r="3" spans="1:122" ht="16.5" thickBot="1" x14ac:dyDescent="0.3">
      <c r="B3" s="112"/>
      <c r="C3" s="108" t="s">
        <v>71</v>
      </c>
      <c r="D3" s="213">
        <v>5.0000000000000001E-3</v>
      </c>
      <c r="E3" s="214"/>
      <c r="F3" s="213">
        <v>0.05</v>
      </c>
      <c r="G3" s="214"/>
      <c r="H3" s="213">
        <v>0.2</v>
      </c>
      <c r="I3" s="214"/>
      <c r="Q3" s="113"/>
      <c r="R3" s="114" t="s">
        <v>26</v>
      </c>
      <c r="S3" s="115">
        <f>C5</f>
        <v>0.1</v>
      </c>
      <c r="T3" s="115" t="s">
        <v>27</v>
      </c>
      <c r="U3" s="115">
        <f>D3</f>
        <v>5.0000000000000001E-3</v>
      </c>
      <c r="V3" s="116" t="s">
        <v>24</v>
      </c>
      <c r="X3" s="113"/>
      <c r="Y3" s="114" t="s">
        <v>26</v>
      </c>
      <c r="Z3" s="115">
        <f>C6</f>
        <v>0.2</v>
      </c>
      <c r="AA3" s="115" t="s">
        <v>27</v>
      </c>
      <c r="AB3" s="115">
        <f>U3</f>
        <v>5.0000000000000001E-3</v>
      </c>
      <c r="AC3" s="116" t="s">
        <v>24</v>
      </c>
      <c r="AE3" s="113"/>
      <c r="AF3" s="114" t="s">
        <v>26</v>
      </c>
      <c r="AG3" s="115">
        <f>C7</f>
        <v>0.4</v>
      </c>
      <c r="AH3" s="115" t="s">
        <v>27</v>
      </c>
      <c r="AI3" s="115">
        <f>AB3</f>
        <v>5.0000000000000001E-3</v>
      </c>
      <c r="AJ3" s="116" t="s">
        <v>24</v>
      </c>
      <c r="AL3" s="113"/>
      <c r="AM3" s="114" t="s">
        <v>26</v>
      </c>
      <c r="AN3" s="115">
        <f>C8</f>
        <v>0.6</v>
      </c>
      <c r="AO3" s="115" t="s">
        <v>27</v>
      </c>
      <c r="AP3" s="115">
        <f>AI3</f>
        <v>5.0000000000000001E-3</v>
      </c>
      <c r="AQ3" s="116" t="s">
        <v>24</v>
      </c>
      <c r="AS3" s="113"/>
      <c r="AT3" s="114" t="s">
        <v>26</v>
      </c>
      <c r="AU3" s="115">
        <f>C9</f>
        <v>0.9</v>
      </c>
      <c r="AV3" s="115" t="s">
        <v>27</v>
      </c>
      <c r="AW3" s="115">
        <f>AP3</f>
        <v>5.0000000000000001E-3</v>
      </c>
      <c r="AX3" s="116" t="s">
        <v>24</v>
      </c>
      <c r="AZ3" s="113"/>
      <c r="BA3" s="114" t="s">
        <v>26</v>
      </c>
      <c r="BB3" s="115">
        <f>S3</f>
        <v>0.1</v>
      </c>
      <c r="BC3" s="115" t="s">
        <v>27</v>
      </c>
      <c r="BD3" s="115">
        <f>F3</f>
        <v>0.05</v>
      </c>
      <c r="BE3" s="116" t="s">
        <v>24</v>
      </c>
      <c r="BG3" s="113"/>
      <c r="BH3" s="114" t="s">
        <v>26</v>
      </c>
      <c r="BI3" s="115">
        <f>Z3</f>
        <v>0.2</v>
      </c>
      <c r="BJ3" s="115" t="s">
        <v>27</v>
      </c>
      <c r="BK3" s="115">
        <f>BD3</f>
        <v>0.05</v>
      </c>
      <c r="BL3" s="116" t="s">
        <v>24</v>
      </c>
      <c r="BN3" s="113"/>
      <c r="BO3" s="114" t="s">
        <v>26</v>
      </c>
      <c r="BP3" s="115">
        <f>AG3</f>
        <v>0.4</v>
      </c>
      <c r="BQ3" s="115" t="s">
        <v>27</v>
      </c>
      <c r="BR3" s="115">
        <f>BK3</f>
        <v>0.05</v>
      </c>
      <c r="BS3" s="116" t="s">
        <v>24</v>
      </c>
      <c r="BU3" s="113"/>
      <c r="BV3" s="114" t="s">
        <v>26</v>
      </c>
      <c r="BW3" s="115">
        <f>AN3</f>
        <v>0.6</v>
      </c>
      <c r="BX3" s="115" t="s">
        <v>27</v>
      </c>
      <c r="BY3" s="115">
        <f>BR3</f>
        <v>0.05</v>
      </c>
      <c r="BZ3" s="116" t="s">
        <v>24</v>
      </c>
      <c r="CB3" s="113"/>
      <c r="CC3" s="114" t="s">
        <v>26</v>
      </c>
      <c r="CD3" s="115">
        <f>AU3</f>
        <v>0.9</v>
      </c>
      <c r="CE3" s="115" t="s">
        <v>27</v>
      </c>
      <c r="CF3" s="115">
        <f>BY3</f>
        <v>0.05</v>
      </c>
      <c r="CG3" s="116" t="s">
        <v>24</v>
      </c>
      <c r="CI3" s="113"/>
      <c r="CJ3" s="114" t="s">
        <v>26</v>
      </c>
      <c r="CK3" s="115">
        <f>BB3</f>
        <v>0.1</v>
      </c>
      <c r="CL3" s="115" t="s">
        <v>27</v>
      </c>
      <c r="CM3" s="115">
        <f>H3</f>
        <v>0.2</v>
      </c>
      <c r="CN3" s="116" t="s">
        <v>24</v>
      </c>
      <c r="CP3" s="113"/>
      <c r="CQ3" s="114" t="s">
        <v>26</v>
      </c>
      <c r="CR3" s="115">
        <f>BI3</f>
        <v>0.2</v>
      </c>
      <c r="CS3" s="115" t="s">
        <v>27</v>
      </c>
      <c r="CT3" s="115">
        <f>CM3</f>
        <v>0.2</v>
      </c>
      <c r="CU3" s="116" t="s">
        <v>24</v>
      </c>
      <c r="CW3" s="113"/>
      <c r="CX3" s="114" t="s">
        <v>26</v>
      </c>
      <c r="CY3" s="115">
        <f>BP3</f>
        <v>0.4</v>
      </c>
      <c r="CZ3" s="115" t="s">
        <v>27</v>
      </c>
      <c r="DA3" s="115">
        <f>CT3</f>
        <v>0.2</v>
      </c>
      <c r="DB3" s="116" t="s">
        <v>24</v>
      </c>
      <c r="DD3" s="113"/>
      <c r="DE3" s="114" t="s">
        <v>26</v>
      </c>
      <c r="DF3" s="115">
        <f>BW3</f>
        <v>0.6</v>
      </c>
      <c r="DG3" s="115" t="s">
        <v>27</v>
      </c>
      <c r="DH3" s="115">
        <f>DA3</f>
        <v>0.2</v>
      </c>
      <c r="DI3" s="116" t="s">
        <v>24</v>
      </c>
      <c r="DK3" s="113"/>
      <c r="DL3" s="114" t="s">
        <v>26</v>
      </c>
      <c r="DM3" s="115">
        <f>CD3</f>
        <v>0.9</v>
      </c>
      <c r="DN3" s="115" t="s">
        <v>27</v>
      </c>
      <c r="DO3" s="115">
        <f>DH3</f>
        <v>0.2</v>
      </c>
      <c r="DP3" s="116" t="s">
        <v>24</v>
      </c>
    </row>
    <row r="4" spans="1:122" ht="16.5" thickBot="1" x14ac:dyDescent="0.3">
      <c r="B4" s="117" t="s">
        <v>72</v>
      </c>
      <c r="C4" s="118" t="s">
        <v>73</v>
      </c>
      <c r="D4" s="76" t="s">
        <v>25</v>
      </c>
      <c r="E4" s="119" t="s">
        <v>24</v>
      </c>
      <c r="F4" s="120" t="s">
        <v>25</v>
      </c>
      <c r="G4" s="109" t="s">
        <v>24</v>
      </c>
      <c r="H4" s="120" t="s">
        <v>25</v>
      </c>
      <c r="I4" s="109" t="s">
        <v>24</v>
      </c>
      <c r="Q4" s="121" t="s">
        <v>28</v>
      </c>
      <c r="R4" s="122" t="s">
        <v>91</v>
      </c>
      <c r="S4" s="123" t="s">
        <v>92</v>
      </c>
      <c r="T4" s="123" t="s">
        <v>93</v>
      </c>
      <c r="U4" s="123" t="s">
        <v>94</v>
      </c>
      <c r="V4" s="124">
        <f ca="1">SQRT(AVERAGE(V6:V34))</f>
        <v>392.74922059755835</v>
      </c>
      <c r="X4" s="121" t="s">
        <v>28</v>
      </c>
      <c r="Y4" s="122" t="s">
        <v>91</v>
      </c>
      <c r="Z4" s="123" t="s">
        <v>92</v>
      </c>
      <c r="AA4" s="123" t="s">
        <v>93</v>
      </c>
      <c r="AB4" s="123" t="s">
        <v>94</v>
      </c>
      <c r="AC4" s="124">
        <f ca="1">SQRT(AVERAGE(AC6:AC34))</f>
        <v>323.95959782545856</v>
      </c>
      <c r="AE4" s="121" t="s">
        <v>28</v>
      </c>
      <c r="AF4" s="122" t="s">
        <v>91</v>
      </c>
      <c r="AG4" s="123" t="s">
        <v>92</v>
      </c>
      <c r="AH4" s="123" t="s">
        <v>93</v>
      </c>
      <c r="AI4" s="123" t="s">
        <v>94</v>
      </c>
      <c r="AJ4" s="124">
        <f ca="1">SQRT(AVERAGE(AJ6:AJ34))</f>
        <v>280.90363981023467</v>
      </c>
      <c r="AL4" s="121" t="s">
        <v>28</v>
      </c>
      <c r="AM4" s="122" t="s">
        <v>91</v>
      </c>
      <c r="AN4" s="123" t="s">
        <v>92</v>
      </c>
      <c r="AO4" s="123" t="s">
        <v>93</v>
      </c>
      <c r="AP4" s="123" t="s">
        <v>94</v>
      </c>
      <c r="AQ4" s="124">
        <f ca="1">SQRT(AVERAGE(AQ6:AQ34))</f>
        <v>264.56194505719986</v>
      </c>
      <c r="AS4" s="121" t="s">
        <v>28</v>
      </c>
      <c r="AT4" s="122" t="s">
        <v>91</v>
      </c>
      <c r="AU4" s="123" t="s">
        <v>92</v>
      </c>
      <c r="AV4" s="123" t="s">
        <v>93</v>
      </c>
      <c r="AW4" s="123" t="s">
        <v>94</v>
      </c>
      <c r="AX4" s="124">
        <f ca="1">SQRT(AVERAGE(AX6:AX34))</f>
        <v>253.22058700450887</v>
      </c>
      <c r="AZ4" s="121" t="s">
        <v>28</v>
      </c>
      <c r="BA4" s="122" t="s">
        <v>91</v>
      </c>
      <c r="BB4" s="123" t="s">
        <v>92</v>
      </c>
      <c r="BC4" s="123" t="s">
        <v>93</v>
      </c>
      <c r="BD4" s="123" t="s">
        <v>94</v>
      </c>
      <c r="BE4" s="124">
        <f ca="1">SQRT(AVERAGE(BE6:BE34))</f>
        <v>368.46110698538041</v>
      </c>
      <c r="BG4" s="121" t="s">
        <v>28</v>
      </c>
      <c r="BH4" s="122" t="s">
        <v>91</v>
      </c>
      <c r="BI4" s="123" t="s">
        <v>92</v>
      </c>
      <c r="BJ4" s="123" t="s">
        <v>93</v>
      </c>
      <c r="BK4" s="123" t="s">
        <v>94</v>
      </c>
      <c r="BL4" s="124">
        <f ca="1">SQRT(AVERAGE(BL6:BL34))</f>
        <v>320.51270182861771</v>
      </c>
      <c r="BN4" s="121" t="s">
        <v>28</v>
      </c>
      <c r="BO4" s="122" t="s">
        <v>91</v>
      </c>
      <c r="BP4" s="123" t="s">
        <v>92</v>
      </c>
      <c r="BQ4" s="123" t="s">
        <v>93</v>
      </c>
      <c r="BR4" s="123" t="s">
        <v>94</v>
      </c>
      <c r="BS4" s="124">
        <f ca="1">SQRT(AVERAGE(BS6:BS34))</f>
        <v>284.78639548030782</v>
      </c>
      <c r="BU4" s="121" t="s">
        <v>28</v>
      </c>
      <c r="BV4" s="122" t="s">
        <v>91</v>
      </c>
      <c r="BW4" s="123" t="s">
        <v>92</v>
      </c>
      <c r="BX4" s="123" t="s">
        <v>93</v>
      </c>
      <c r="BY4" s="123" t="s">
        <v>94</v>
      </c>
      <c r="BZ4" s="124">
        <f ca="1">SQRT(AVERAGE(BZ6:BZ34))</f>
        <v>269.29314297420285</v>
      </c>
      <c r="CB4" s="121" t="s">
        <v>28</v>
      </c>
      <c r="CC4" s="122" t="s">
        <v>91</v>
      </c>
      <c r="CD4" s="123" t="s">
        <v>92</v>
      </c>
      <c r="CE4" s="123" t="s">
        <v>93</v>
      </c>
      <c r="CF4" s="123" t="s">
        <v>94</v>
      </c>
      <c r="CG4" s="124">
        <f ca="1">SQRT(AVERAGE(CG6:CG34))</f>
        <v>257.26391765507208</v>
      </c>
      <c r="CI4" s="121" t="s">
        <v>28</v>
      </c>
      <c r="CJ4" s="122" t="s">
        <v>91</v>
      </c>
      <c r="CK4" s="123" t="s">
        <v>92</v>
      </c>
      <c r="CL4" s="123" t="s">
        <v>93</v>
      </c>
      <c r="CM4" s="123" t="s">
        <v>94</v>
      </c>
      <c r="CN4" s="124">
        <f ca="1">SQRT(AVERAGE(CN6:CN34))</f>
        <v>399.91199751387154</v>
      </c>
      <c r="CP4" s="121" t="s">
        <v>28</v>
      </c>
      <c r="CQ4" s="122" t="s">
        <v>91</v>
      </c>
      <c r="CR4" s="123" t="s">
        <v>92</v>
      </c>
      <c r="CS4" s="123" t="s">
        <v>93</v>
      </c>
      <c r="CT4" s="123" t="s">
        <v>94</v>
      </c>
      <c r="CU4" s="124">
        <f ca="1">SQRT(AVERAGE(CU6:CU34))</f>
        <v>365.64153520095886</v>
      </c>
      <c r="CW4" s="121" t="s">
        <v>28</v>
      </c>
      <c r="CX4" s="122" t="s">
        <v>91</v>
      </c>
      <c r="CY4" s="123" t="s">
        <v>92</v>
      </c>
      <c r="CZ4" s="123" t="s">
        <v>93</v>
      </c>
      <c r="DA4" s="123" t="s">
        <v>94</v>
      </c>
      <c r="DB4" s="124">
        <f ca="1">SQRT(AVERAGE(DB6:DB34))</f>
        <v>322.41064456616789</v>
      </c>
      <c r="DD4" s="121" t="s">
        <v>28</v>
      </c>
      <c r="DE4" s="122" t="s">
        <v>91</v>
      </c>
      <c r="DF4" s="123" t="s">
        <v>92</v>
      </c>
      <c r="DG4" s="123" t="s">
        <v>93</v>
      </c>
      <c r="DH4" s="123" t="s">
        <v>94</v>
      </c>
      <c r="DI4" s="124">
        <f ca="1">SQRT(AVERAGE(DI6:DI34))</f>
        <v>294.69041197155548</v>
      </c>
      <c r="DK4" s="121" t="s">
        <v>28</v>
      </c>
      <c r="DL4" s="122" t="s">
        <v>91</v>
      </c>
      <c r="DM4" s="123" t="s">
        <v>92</v>
      </c>
      <c r="DN4" s="123" t="s">
        <v>93</v>
      </c>
      <c r="DO4" s="123" t="s">
        <v>94</v>
      </c>
      <c r="DP4" s="124">
        <f ca="1">SQRT(AVERAGE(DP6:DP34))</f>
        <v>273.13605780458863</v>
      </c>
    </row>
    <row r="5" spans="1:122" ht="16.5" thickBot="1" x14ac:dyDescent="0.3">
      <c r="B5" s="117" t="s">
        <v>74</v>
      </c>
      <c r="C5" s="117">
        <v>0.1</v>
      </c>
      <c r="D5" s="125">
        <f t="shared" ref="D5:I5" ca="1" si="0">INDIRECT(D29)</f>
        <v>-250.32080497541455</v>
      </c>
      <c r="E5" s="48">
        <f t="shared" ca="1" si="0"/>
        <v>392.74922059755835</v>
      </c>
      <c r="F5" s="125">
        <f t="shared" ca="1" si="0"/>
        <v>21.804682860131965</v>
      </c>
      <c r="G5" s="48">
        <f t="shared" ca="1" si="0"/>
        <v>368.46110698538041</v>
      </c>
      <c r="H5" s="125">
        <f t="shared" ca="1" si="0"/>
        <v>-45.327416685563662</v>
      </c>
      <c r="I5" s="54">
        <f t="shared" ca="1" si="0"/>
        <v>399.91199751387154</v>
      </c>
      <c r="Q5" s="126"/>
      <c r="R5" s="127"/>
      <c r="S5" s="128"/>
      <c r="T5" s="128">
        <f ca="1">$C23</f>
        <v>1886.056764648748</v>
      </c>
      <c r="U5" s="128">
        <f ca="1">$C20</f>
        <v>280.29769364130107</v>
      </c>
      <c r="V5" s="129"/>
      <c r="X5" s="126"/>
      <c r="Y5" s="127"/>
      <c r="Z5" s="128"/>
      <c r="AA5" s="128">
        <f ca="1">$C23</f>
        <v>1886.056764648748</v>
      </c>
      <c r="AB5" s="128">
        <f ca="1">$C20</f>
        <v>280.29769364130107</v>
      </c>
      <c r="AC5" s="129"/>
      <c r="AE5" s="126"/>
      <c r="AF5" s="127"/>
      <c r="AG5" s="128"/>
      <c r="AH5" s="128">
        <f ca="1">$C23</f>
        <v>1886.056764648748</v>
      </c>
      <c r="AI5" s="128">
        <f ca="1">$C20</f>
        <v>280.29769364130107</v>
      </c>
      <c r="AJ5" s="129"/>
      <c r="AL5" s="126"/>
      <c r="AM5" s="127"/>
      <c r="AN5" s="128"/>
      <c r="AO5" s="128">
        <f ca="1">$C23</f>
        <v>1886.056764648748</v>
      </c>
      <c r="AP5" s="128">
        <f ca="1">$C20</f>
        <v>280.29769364130107</v>
      </c>
      <c r="AQ5" s="129"/>
      <c r="AS5" s="126"/>
      <c r="AT5" s="127"/>
      <c r="AU5" s="128"/>
      <c r="AV5" s="128">
        <f ca="1">$C23</f>
        <v>1886.056764648748</v>
      </c>
      <c r="AW5" s="128">
        <f ca="1">$C20</f>
        <v>280.29769364130107</v>
      </c>
      <c r="AX5" s="129"/>
      <c r="AZ5" s="126"/>
      <c r="BA5" s="127"/>
      <c r="BB5" s="128"/>
      <c r="BC5" s="128">
        <f ca="1">$C23</f>
        <v>1886.056764648748</v>
      </c>
      <c r="BD5" s="128">
        <f ca="1">$C20</f>
        <v>280.29769364130107</v>
      </c>
      <c r="BE5" s="129"/>
      <c r="BG5" s="126"/>
      <c r="BH5" s="127"/>
      <c r="BI5" s="128"/>
      <c r="BJ5" s="128">
        <f ca="1">$C23</f>
        <v>1886.056764648748</v>
      </c>
      <c r="BK5" s="128">
        <f ca="1">$C20</f>
        <v>280.29769364130107</v>
      </c>
      <c r="BL5" s="129"/>
      <c r="BN5" s="126"/>
      <c r="BO5" s="127"/>
      <c r="BP5" s="128"/>
      <c r="BQ5" s="128">
        <f ca="1">$C23</f>
        <v>1886.056764648748</v>
      </c>
      <c r="BR5" s="128">
        <f ca="1">$C20</f>
        <v>280.29769364130107</v>
      </c>
      <c r="BS5" s="129"/>
      <c r="BU5" s="126"/>
      <c r="BV5" s="127"/>
      <c r="BW5" s="128"/>
      <c r="BX5" s="128">
        <f ca="1">$C23</f>
        <v>1886.056764648748</v>
      </c>
      <c r="BY5" s="128">
        <f ca="1">$C20</f>
        <v>280.29769364130107</v>
      </c>
      <c r="BZ5" s="129"/>
      <c r="CB5" s="126"/>
      <c r="CC5" s="127"/>
      <c r="CD5" s="128"/>
      <c r="CE5" s="128">
        <f ca="1">$C23</f>
        <v>1886.056764648748</v>
      </c>
      <c r="CF5" s="128">
        <f ca="1">$C20</f>
        <v>280.29769364130107</v>
      </c>
      <c r="CG5" s="129"/>
      <c r="CI5" s="126"/>
      <c r="CJ5" s="127"/>
      <c r="CK5" s="128"/>
      <c r="CL5" s="128">
        <f ca="1">$C23</f>
        <v>1886.056764648748</v>
      </c>
      <c r="CM5" s="128">
        <f ca="1">$C20</f>
        <v>280.29769364130107</v>
      </c>
      <c r="CN5" s="129"/>
      <c r="CP5" s="126"/>
      <c r="CQ5" s="127"/>
      <c r="CR5" s="128"/>
      <c r="CS5" s="128">
        <f ca="1">$C23</f>
        <v>1886.056764648748</v>
      </c>
      <c r="CT5" s="128">
        <f ca="1">$C20</f>
        <v>280.29769364130107</v>
      </c>
      <c r="CU5" s="129"/>
      <c r="CW5" s="126"/>
      <c r="CX5" s="127"/>
      <c r="CY5" s="128"/>
      <c r="CZ5" s="128">
        <f ca="1">$C23</f>
        <v>1886.056764648748</v>
      </c>
      <c r="DA5" s="128">
        <f ca="1">$C20</f>
        <v>280.29769364130107</v>
      </c>
      <c r="DB5" s="129"/>
      <c r="DD5" s="126"/>
      <c r="DE5" s="127"/>
      <c r="DF5" s="128"/>
      <c r="DG5" s="128">
        <f ca="1">$C23</f>
        <v>1886.056764648748</v>
      </c>
      <c r="DH5" s="128">
        <f ca="1">$C20</f>
        <v>280.29769364130107</v>
      </c>
      <c r="DI5" s="129"/>
      <c r="DK5" s="126"/>
      <c r="DL5" s="127"/>
      <c r="DM5" s="128"/>
      <c r="DN5" s="128">
        <f ca="1">$C23</f>
        <v>1886.056764648748</v>
      </c>
      <c r="DO5" s="128">
        <f ca="1">$C20</f>
        <v>280.29769364130107</v>
      </c>
      <c r="DP5" s="129"/>
    </row>
    <row r="6" spans="1:122" ht="15.75" x14ac:dyDescent="0.25">
      <c r="B6" s="117" t="s">
        <v>75</v>
      </c>
      <c r="C6" s="117">
        <v>0.2</v>
      </c>
      <c r="D6" s="130">
        <f t="shared" ref="D6:I9" ca="1" si="1">INDIRECT(D30)</f>
        <v>-156.29306691826187</v>
      </c>
      <c r="E6" s="54">
        <f t="shared" ca="1" si="1"/>
        <v>323.95959782545856</v>
      </c>
      <c r="F6" s="130">
        <f t="shared" ca="1" si="1"/>
        <v>-6.6901013399676357</v>
      </c>
      <c r="G6" s="54">
        <f t="shared" ca="1" si="1"/>
        <v>320.51270182861771</v>
      </c>
      <c r="H6" s="130">
        <f t="shared" ca="1" si="1"/>
        <v>-25.041829439756693</v>
      </c>
      <c r="I6" s="54">
        <f t="shared" ca="1" si="1"/>
        <v>365.64153520095886</v>
      </c>
      <c r="P6">
        <f ca="1">INDIRECT($P$1&amp;$P$2&amp;$DR6)</f>
        <v>1980</v>
      </c>
      <c r="Q6" s="187">
        <f ca="1">INDIRECT($P$1&amp;$Q$2&amp;$DR6)</f>
        <v>2210.0401142314217</v>
      </c>
      <c r="R6" s="127">
        <f ca="1">T5+U5</f>
        <v>2166.354458290049</v>
      </c>
      <c r="S6" s="128">
        <f ca="1">Q6-R6</f>
        <v>43.685655941372715</v>
      </c>
      <c r="T6" s="128">
        <f ca="1">R6+S6*S$3</f>
        <v>2170.7230238841862</v>
      </c>
      <c r="U6" s="128">
        <f ca="1">U5+S6*U$3</f>
        <v>280.51612192100794</v>
      </c>
      <c r="V6" s="129">
        <f ca="1">S6^2</f>
        <v>1908.4365350279932</v>
      </c>
      <c r="X6" s="187">
        <f ca="1">INDIRECT($P$1&amp;$Q$2&amp;$DR6)</f>
        <v>2210.0401142314217</v>
      </c>
      <c r="Y6" s="127">
        <f ca="1">AA5+AB5</f>
        <v>2166.354458290049</v>
      </c>
      <c r="Z6" s="128">
        <f ca="1">X6-Y6</f>
        <v>43.685655941372715</v>
      </c>
      <c r="AA6" s="128">
        <f ca="1">Y6+Z6*Z$3</f>
        <v>2175.0915894783234</v>
      </c>
      <c r="AB6" s="128">
        <f ca="1">AB5+Z6*AB$3</f>
        <v>280.51612192100794</v>
      </c>
      <c r="AC6" s="129">
        <f ca="1">Z6^2</f>
        <v>1908.4365350279932</v>
      </c>
      <c r="AE6" s="187">
        <f ca="1">INDIRECT($P$1&amp;$Q$2&amp;$DR6)</f>
        <v>2210.0401142314217</v>
      </c>
      <c r="AF6" s="127">
        <f ca="1">AH5+AI5</f>
        <v>2166.354458290049</v>
      </c>
      <c r="AG6" s="128">
        <f ca="1">AE6-AF6</f>
        <v>43.685655941372715</v>
      </c>
      <c r="AH6" s="128">
        <f ca="1">AF6+AG6*AG$3</f>
        <v>2183.8287206665982</v>
      </c>
      <c r="AI6" s="128">
        <f ca="1">AI5+AG6*AI$3</f>
        <v>280.51612192100794</v>
      </c>
      <c r="AJ6" s="129">
        <f ca="1">AG6^2</f>
        <v>1908.4365350279932</v>
      </c>
      <c r="AL6" s="187">
        <f ca="1">INDIRECT($P$1&amp;$Q$2&amp;$DR6)</f>
        <v>2210.0401142314217</v>
      </c>
      <c r="AM6" s="127">
        <f ca="1">AO5+AP5</f>
        <v>2166.354458290049</v>
      </c>
      <c r="AN6" s="128">
        <f ca="1">AL6-AM6</f>
        <v>43.685655941372715</v>
      </c>
      <c r="AO6" s="128">
        <f ca="1">AM6+AN6*AN$3</f>
        <v>2192.5658518548726</v>
      </c>
      <c r="AP6" s="128">
        <f ca="1">AP5+AN6*AP$3</f>
        <v>280.51612192100794</v>
      </c>
      <c r="AQ6" s="129">
        <f ca="1">AN6^2</f>
        <v>1908.4365350279932</v>
      </c>
      <c r="AS6" s="187">
        <f ca="1">INDIRECT($P$1&amp;$Q$2&amp;$DR6)</f>
        <v>2210.0401142314217</v>
      </c>
      <c r="AT6" s="127">
        <f ca="1">AV5+AW5</f>
        <v>2166.354458290049</v>
      </c>
      <c r="AU6" s="128">
        <f ca="1">AS6-AT6</f>
        <v>43.685655941372715</v>
      </c>
      <c r="AV6" s="128">
        <f ca="1">AT6+AU6*AU$3</f>
        <v>2205.6715486372846</v>
      </c>
      <c r="AW6" s="128">
        <f ca="1">AW5+AU6*AW$3</f>
        <v>280.51612192100794</v>
      </c>
      <c r="AX6" s="129">
        <f ca="1">AU6^2</f>
        <v>1908.4365350279932</v>
      </c>
      <c r="AZ6" s="187">
        <f ca="1">INDIRECT($P$1&amp;$Q$2&amp;$DR6)</f>
        <v>2210.0401142314217</v>
      </c>
      <c r="BA6" s="127">
        <f ca="1">BC5+BD5</f>
        <v>2166.354458290049</v>
      </c>
      <c r="BB6" s="128">
        <f ca="1">AZ6-BA6</f>
        <v>43.685655941372715</v>
      </c>
      <c r="BC6" s="128">
        <f ca="1">BA6+BB6*BB$3</f>
        <v>2170.7230238841862</v>
      </c>
      <c r="BD6" s="128">
        <f ca="1">BD5+BB6*BD$3</f>
        <v>282.48197643836971</v>
      </c>
      <c r="BE6" s="129">
        <f ca="1">BB6^2</f>
        <v>1908.4365350279932</v>
      </c>
      <c r="BG6" s="187">
        <f ca="1">INDIRECT($P$1&amp;$Q$2&amp;$DR6)</f>
        <v>2210.0401142314217</v>
      </c>
      <c r="BH6" s="127">
        <f ca="1">BJ5+BK5</f>
        <v>2166.354458290049</v>
      </c>
      <c r="BI6" s="128">
        <f ca="1">BG6-BH6</f>
        <v>43.685655941372715</v>
      </c>
      <c r="BJ6" s="128">
        <f ca="1">BH6+BI6*BI$3</f>
        <v>2175.0915894783234</v>
      </c>
      <c r="BK6" s="128">
        <f ca="1">BK5+BI6*BK$3</f>
        <v>282.48197643836971</v>
      </c>
      <c r="BL6" s="129">
        <f ca="1">BI6^2</f>
        <v>1908.4365350279932</v>
      </c>
      <c r="BN6" s="187">
        <f ca="1">INDIRECT($P$1&amp;$Q$2&amp;$DR6)</f>
        <v>2210.0401142314217</v>
      </c>
      <c r="BO6" s="127">
        <f ca="1">BQ5+BR5</f>
        <v>2166.354458290049</v>
      </c>
      <c r="BP6" s="128">
        <f ca="1">BN6-BO6</f>
        <v>43.685655941372715</v>
      </c>
      <c r="BQ6" s="128">
        <f ca="1">BO6+BP6*BP$3</f>
        <v>2183.8287206665982</v>
      </c>
      <c r="BR6" s="128">
        <f ca="1">BR5+BP6*BR$3</f>
        <v>282.48197643836971</v>
      </c>
      <c r="BS6" s="129">
        <f ca="1">BP6^2</f>
        <v>1908.4365350279932</v>
      </c>
      <c r="BU6" s="187">
        <f ca="1">INDIRECT($P$1&amp;$Q$2&amp;$DR6)</f>
        <v>2210.0401142314217</v>
      </c>
      <c r="BV6" s="127">
        <f ca="1">BX5+BY5</f>
        <v>2166.354458290049</v>
      </c>
      <c r="BW6" s="128">
        <f ca="1">BU6-BV6</f>
        <v>43.685655941372715</v>
      </c>
      <c r="BX6" s="128">
        <f ca="1">BV6+BW6*BW$3</f>
        <v>2192.5658518548726</v>
      </c>
      <c r="BY6" s="128">
        <f ca="1">BY5+BW6*BY$3</f>
        <v>282.48197643836971</v>
      </c>
      <c r="BZ6" s="129">
        <f ca="1">BW6^2</f>
        <v>1908.4365350279932</v>
      </c>
      <c r="CB6" s="187">
        <f ca="1">INDIRECT($P$1&amp;$Q$2&amp;$DR6)</f>
        <v>2210.0401142314217</v>
      </c>
      <c r="CC6" s="127">
        <f ca="1">CE5+CF5</f>
        <v>2166.354458290049</v>
      </c>
      <c r="CD6" s="128">
        <f ca="1">CB6-CC6</f>
        <v>43.685655941372715</v>
      </c>
      <c r="CE6" s="128">
        <f ca="1">CC6+CD6*CD$3</f>
        <v>2205.6715486372846</v>
      </c>
      <c r="CF6" s="128">
        <f ca="1">CF5+CD6*CF$3</f>
        <v>282.48197643836971</v>
      </c>
      <c r="CG6" s="129">
        <f ca="1">CD6^2</f>
        <v>1908.4365350279932</v>
      </c>
      <c r="CI6" s="187">
        <f ca="1">INDIRECT($P$1&amp;$Q$2&amp;$DR6)</f>
        <v>2210.0401142314217</v>
      </c>
      <c r="CJ6" s="127">
        <f ca="1">CL5+CM5</f>
        <v>2166.354458290049</v>
      </c>
      <c r="CK6" s="128">
        <f ca="1">CI6-CJ6</f>
        <v>43.685655941372715</v>
      </c>
      <c r="CL6" s="128">
        <f ca="1">CJ6+CK6*CK$3</f>
        <v>2170.7230238841862</v>
      </c>
      <c r="CM6" s="128">
        <f ca="1">CM5+CK6*CM$3</f>
        <v>289.0348248295756</v>
      </c>
      <c r="CN6" s="129">
        <f ca="1">CK6^2</f>
        <v>1908.4365350279932</v>
      </c>
      <c r="CP6" s="187">
        <f ca="1">INDIRECT($P$1&amp;$Q$2&amp;$DR6)</f>
        <v>2210.0401142314217</v>
      </c>
      <c r="CQ6" s="127">
        <f ca="1">CS5+CT5</f>
        <v>2166.354458290049</v>
      </c>
      <c r="CR6" s="128">
        <f ca="1">CP6-CQ6</f>
        <v>43.685655941372715</v>
      </c>
      <c r="CS6" s="128">
        <f ca="1">CQ6+CR6*CR$3</f>
        <v>2175.0915894783234</v>
      </c>
      <c r="CT6" s="128">
        <f ca="1">CT5+CR6*CT$3</f>
        <v>289.0348248295756</v>
      </c>
      <c r="CU6" s="129">
        <f ca="1">CR6^2</f>
        <v>1908.4365350279932</v>
      </c>
      <c r="CW6" s="187">
        <f ca="1">INDIRECT($P$1&amp;$Q$2&amp;$DR6)</f>
        <v>2210.0401142314217</v>
      </c>
      <c r="CX6" s="127">
        <f ca="1">CZ5+DA5</f>
        <v>2166.354458290049</v>
      </c>
      <c r="CY6" s="128">
        <f ca="1">CW6-CX6</f>
        <v>43.685655941372715</v>
      </c>
      <c r="CZ6" s="128">
        <f ca="1">CX6+CY6*CY$3</f>
        <v>2183.8287206665982</v>
      </c>
      <c r="DA6" s="128">
        <f ca="1">DA5+CY6*DA$3</f>
        <v>289.0348248295756</v>
      </c>
      <c r="DB6" s="129">
        <f ca="1">CY6^2</f>
        <v>1908.4365350279932</v>
      </c>
      <c r="DD6" s="187">
        <f ca="1">INDIRECT($P$1&amp;$Q$2&amp;$DR6)</f>
        <v>2210.0401142314217</v>
      </c>
      <c r="DE6" s="127">
        <f ca="1">DG5+DH5</f>
        <v>2166.354458290049</v>
      </c>
      <c r="DF6" s="128">
        <f ca="1">DD6-DE6</f>
        <v>43.685655941372715</v>
      </c>
      <c r="DG6" s="128">
        <f ca="1">DE6+DF6*DF$3</f>
        <v>2192.5658518548726</v>
      </c>
      <c r="DH6" s="128">
        <f ca="1">DH5+DF6*DH$3</f>
        <v>289.0348248295756</v>
      </c>
      <c r="DI6" s="129">
        <f ca="1">DF6^2</f>
        <v>1908.4365350279932</v>
      </c>
      <c r="DK6" s="187">
        <f ca="1">INDIRECT($P$1&amp;$Q$2&amp;$DR6)</f>
        <v>2210.0401142314217</v>
      </c>
      <c r="DL6" s="127">
        <f ca="1">DN5+DO5</f>
        <v>2166.354458290049</v>
      </c>
      <c r="DM6" s="128">
        <f ca="1">DK6-DL6</f>
        <v>43.685655941372715</v>
      </c>
      <c r="DN6" s="128">
        <f ca="1">DL6+DM6*DM$3</f>
        <v>2205.6715486372846</v>
      </c>
      <c r="DO6" s="128">
        <f ca="1">DO5+DM6*DO$3</f>
        <v>289.0348248295756</v>
      </c>
      <c r="DP6" s="129">
        <f ca="1">DM6^2</f>
        <v>1908.4365350279932</v>
      </c>
      <c r="DR6" s="184">
        <v>7</v>
      </c>
    </row>
    <row r="7" spans="1:122" ht="15.75" x14ac:dyDescent="0.25">
      <c r="B7" s="117" t="s">
        <v>76</v>
      </c>
      <c r="C7" s="117">
        <v>0.4</v>
      </c>
      <c r="D7" s="130">
        <f t="shared" ca="1" si="1"/>
        <v>-89.663314393653096</v>
      </c>
      <c r="E7" s="54">
        <f t="shared" ca="1" si="1"/>
        <v>280.90363981023467</v>
      </c>
      <c r="F7" s="130">
        <f t="shared" ca="1" si="1"/>
        <v>-19.000550245787331</v>
      </c>
      <c r="G7" s="54">
        <f t="shared" ca="1" si="1"/>
        <v>284.78639548030782</v>
      </c>
      <c r="H7" s="130">
        <f t="shared" ca="1" si="1"/>
        <v>-4.2278747762566287</v>
      </c>
      <c r="I7" s="54">
        <f t="shared" ca="1" si="1"/>
        <v>322.41064456616789</v>
      </c>
      <c r="P7">
        <f t="shared" ref="P7:P33" ca="1" si="2">INDIRECT($P$1&amp;$P$2&amp;$DR7)</f>
        <v>1981</v>
      </c>
      <c r="Q7" s="187">
        <f t="shared" ref="Q7:Q33" ca="1" si="3">INDIRECT($P$1&amp;$Q$2&amp;$DR7)</f>
        <v>2320.5853488519956</v>
      </c>
      <c r="R7" s="127">
        <f t="shared" ref="R7:R33" ca="1" si="4">T6+U6</f>
        <v>2451.2391458051943</v>
      </c>
      <c r="S7" s="128">
        <f t="shared" ref="S7:S33" ca="1" si="5">Q7-R7</f>
        <v>-130.65379695319871</v>
      </c>
      <c r="T7" s="128">
        <f t="shared" ref="T7:T33" ca="1" si="6">R7+S7*S$3</f>
        <v>2438.1737661098746</v>
      </c>
      <c r="U7" s="128">
        <f t="shared" ref="U7:U33" ca="1" si="7">U6+S7*U$3</f>
        <v>279.86285293624195</v>
      </c>
      <c r="V7" s="129">
        <f t="shared" ref="V7:V33" ca="1" si="8">S7^2</f>
        <v>17070.414658287675</v>
      </c>
      <c r="X7" s="187">
        <f t="shared" ref="X7:X33" ca="1" si="9">INDIRECT($P$1&amp;$Q$2&amp;$DR7)</f>
        <v>2320.5853488519956</v>
      </c>
      <c r="Y7" s="127">
        <f t="shared" ref="Y7:Y33" ca="1" si="10">AA6+AB6</f>
        <v>2455.6077113993315</v>
      </c>
      <c r="Z7" s="128">
        <f t="shared" ref="Z7:Z33" ca="1" si="11">X7-Y7</f>
        <v>-135.02236254733589</v>
      </c>
      <c r="AA7" s="128">
        <f t="shared" ref="AA7:AA33" ca="1" si="12">Y7+Z7*Z$3</f>
        <v>2428.6032388898643</v>
      </c>
      <c r="AB7" s="128">
        <f t="shared" ref="AB7:AB33" ca="1" si="13">AB6+Z7*AB$3</f>
        <v>279.84101010827123</v>
      </c>
      <c r="AC7" s="129">
        <f t="shared" ref="AC7:AC33" ca="1" si="14">Z7^2</f>
        <v>18231.038387864213</v>
      </c>
      <c r="AE7" s="187">
        <f t="shared" ref="AE7:AE33" ca="1" si="15">INDIRECT($P$1&amp;$Q$2&amp;$DR7)</f>
        <v>2320.5853488519956</v>
      </c>
      <c r="AF7" s="127">
        <f t="shared" ref="AF7:AF33" ca="1" si="16">AH6+AI6</f>
        <v>2464.3448425876063</v>
      </c>
      <c r="AG7" s="128">
        <f t="shared" ref="AG7:AG33" ca="1" si="17">AE7-AF7</f>
        <v>-143.7594937356107</v>
      </c>
      <c r="AH7" s="128">
        <f t="shared" ref="AH7:AH33" ca="1" si="18">AF7+AG7*AG$3</f>
        <v>2406.841045093362</v>
      </c>
      <c r="AI7" s="128">
        <f t="shared" ref="AI7:AI33" ca="1" si="19">AI6+AG7*AI$3</f>
        <v>279.79732445232986</v>
      </c>
      <c r="AJ7" s="129">
        <f t="shared" ref="AJ7:AJ33" ca="1" si="20">AG7^2</f>
        <v>20666.792039119093</v>
      </c>
      <c r="AL7" s="187">
        <f t="shared" ref="AL7:AL33" ca="1" si="21">INDIRECT($P$1&amp;$Q$2&amp;$DR7)</f>
        <v>2320.5853488519956</v>
      </c>
      <c r="AM7" s="127">
        <f t="shared" ref="AM7:AM33" ca="1" si="22">AO6+AP6</f>
        <v>2473.0819737758807</v>
      </c>
      <c r="AN7" s="128">
        <f t="shared" ref="AN7:AN33" ca="1" si="23">AL7-AM7</f>
        <v>-152.49662492388507</v>
      </c>
      <c r="AO7" s="128">
        <f t="shared" ref="AO7:AO33" ca="1" si="24">AM7+AN7*AN$3</f>
        <v>2381.5839988215498</v>
      </c>
      <c r="AP7" s="128">
        <f t="shared" ref="AP7:AP33" ca="1" si="25">AP6+AN7*AP$3</f>
        <v>279.75363879638849</v>
      </c>
      <c r="AQ7" s="129">
        <f t="shared" ref="AQ7:AQ33" ca="1" si="26">AN7^2</f>
        <v>23255.220613176083</v>
      </c>
      <c r="AS7" s="187">
        <f t="shared" ref="AS7:AS33" ca="1" si="27">INDIRECT($P$1&amp;$Q$2&amp;$DR7)</f>
        <v>2320.5853488519956</v>
      </c>
      <c r="AT7" s="127">
        <f t="shared" ref="AT7:AT33" ca="1" si="28">AV6+AW6</f>
        <v>2486.1876705582927</v>
      </c>
      <c r="AU7" s="128">
        <f t="shared" ref="AU7:AU33" ca="1" si="29">AS7-AT7</f>
        <v>-165.60232170629706</v>
      </c>
      <c r="AV7" s="128">
        <f t="shared" ref="AV7:AV33" ca="1" si="30">AT7+AU7*AU$3</f>
        <v>2337.1455810226253</v>
      </c>
      <c r="AW7" s="128">
        <f t="shared" ref="AW7:AW33" ca="1" si="31">AW6+AU7*AW$3</f>
        <v>279.68811031247645</v>
      </c>
      <c r="AX7" s="129">
        <f t="shared" ref="AX7:AX33" ca="1" si="32">AU7^2</f>
        <v>27424.128954515905</v>
      </c>
      <c r="AZ7" s="187">
        <f t="shared" ref="AZ7:AZ33" ca="1" si="33">INDIRECT($P$1&amp;$Q$2&amp;$DR7)</f>
        <v>2320.5853488519956</v>
      </c>
      <c r="BA7" s="127">
        <f t="shared" ref="BA7:BA33" ca="1" si="34">BC6+BD6</f>
        <v>2453.2050003225559</v>
      </c>
      <c r="BB7" s="128">
        <f t="shared" ref="BB7:BB33" ca="1" si="35">AZ7-BA7</f>
        <v>-132.61965147056026</v>
      </c>
      <c r="BC7" s="128">
        <f t="shared" ref="BC7:BC33" ca="1" si="36">BA7+BB7*BB$3</f>
        <v>2439.9430351755</v>
      </c>
      <c r="BD7" s="128">
        <f t="shared" ref="BD7:BD33" ca="1" si="37">BD6+BB7*BD$3</f>
        <v>275.85099386484171</v>
      </c>
      <c r="BE7" s="129">
        <f t="shared" ref="BE7:BE33" ca="1" si="38">BB7^2</f>
        <v>17587.971956172874</v>
      </c>
      <c r="BG7" s="187">
        <f t="shared" ref="BG7:BG33" ca="1" si="39">INDIRECT($P$1&amp;$Q$2&amp;$DR7)</f>
        <v>2320.5853488519956</v>
      </c>
      <c r="BH7" s="127">
        <f t="shared" ref="BH7:BH33" ca="1" si="40">BJ6+BK6</f>
        <v>2457.573565916693</v>
      </c>
      <c r="BI7" s="128">
        <f t="shared" ref="BI7:BI33" ca="1" si="41">BG7-BH7</f>
        <v>-136.98821706469744</v>
      </c>
      <c r="BJ7" s="128">
        <f t="shared" ref="BJ7:BJ33" ca="1" si="42">BH7+BI7*BI$3</f>
        <v>2430.1759225037536</v>
      </c>
      <c r="BK7" s="128">
        <f t="shared" ref="BK7:BK33" ca="1" si="43">BK6+BI7*BK$3</f>
        <v>275.63256558513484</v>
      </c>
      <c r="BL7" s="129">
        <f t="shared" ref="BL7:BL33" ca="1" si="44">BI7^2</f>
        <v>18765.771614564663</v>
      </c>
      <c r="BN7" s="187">
        <f t="shared" ref="BN7:BN33" ca="1" si="45">INDIRECT($P$1&amp;$Q$2&amp;$DR7)</f>
        <v>2320.5853488519956</v>
      </c>
      <c r="BO7" s="127">
        <f t="shared" ref="BO7:BO33" ca="1" si="46">BQ6+BR6</f>
        <v>2466.3106971049679</v>
      </c>
      <c r="BP7" s="128">
        <f t="shared" ref="BP7:BP33" ca="1" si="47">BN7-BO7</f>
        <v>-145.72534825297225</v>
      </c>
      <c r="BQ7" s="128">
        <f t="shared" ref="BQ7:BQ33" ca="1" si="48">BO7+BP7*BP$3</f>
        <v>2408.020557803779</v>
      </c>
      <c r="BR7" s="128">
        <f t="shared" ref="BR7:BR33" ca="1" si="49">BR6+BP7*BR$3</f>
        <v>275.1957090257211</v>
      </c>
      <c r="BS7" s="129">
        <f t="shared" ref="BS7:BS33" ca="1" si="50">BP7^2</f>
        <v>21235.877123450042</v>
      </c>
      <c r="BU7" s="187">
        <f t="shared" ref="BU7:BU33" ca="1" si="51">INDIRECT($P$1&amp;$Q$2&amp;$DR7)</f>
        <v>2320.5853488519956</v>
      </c>
      <c r="BV7" s="127">
        <f t="shared" ref="BV7:BV33" ca="1" si="52">BX6+BY6</f>
        <v>2475.0478282932422</v>
      </c>
      <c r="BW7" s="128">
        <f t="shared" ref="BW7:BW33" ca="1" si="53">BU7-BV7</f>
        <v>-154.46247944124661</v>
      </c>
      <c r="BX7" s="128">
        <f t="shared" ref="BX7:BX33" ca="1" si="54">BV7+BW7*BW$3</f>
        <v>2382.3703406284944</v>
      </c>
      <c r="BY7" s="128">
        <f t="shared" ref="BY7:BY33" ca="1" si="55">BY6+BW7*BY$3</f>
        <v>274.75885246630736</v>
      </c>
      <c r="BZ7" s="129">
        <f t="shared" ref="BZ7:BZ33" ca="1" si="56">BW7^2</f>
        <v>23858.657555137532</v>
      </c>
      <c r="CB7" s="187">
        <f t="shared" ref="CB7:CB33" ca="1" si="57">INDIRECT($P$1&amp;$Q$2&amp;$DR7)</f>
        <v>2320.5853488519956</v>
      </c>
      <c r="CC7" s="127">
        <f t="shared" ref="CC7:CC33" ca="1" si="58">CE6+CF6</f>
        <v>2488.1535250756542</v>
      </c>
      <c r="CD7" s="128">
        <f t="shared" ref="CD7:CD33" ca="1" si="59">CB7-CC7</f>
        <v>-167.56817622365861</v>
      </c>
      <c r="CE7" s="128">
        <f t="shared" ref="CE7:CE33" ca="1" si="60">CC7+CD7*CD$3</f>
        <v>2337.3421664743614</v>
      </c>
      <c r="CF7" s="128">
        <f t="shared" ref="CF7:CF33" ca="1" si="61">CF6+CD7*CF$3</f>
        <v>274.10356762718681</v>
      </c>
      <c r="CG7" s="129">
        <f t="shared" ref="CG7:CG33" ca="1" si="62">CD7^2</f>
        <v>28079.093682923107</v>
      </c>
      <c r="CI7" s="187">
        <f t="shared" ref="CI7:CI33" ca="1" si="63">INDIRECT($P$1&amp;$Q$2&amp;$DR7)</f>
        <v>2320.5853488519956</v>
      </c>
      <c r="CJ7" s="127">
        <f t="shared" ref="CJ7:CJ33" ca="1" si="64">CL6+CM6</f>
        <v>2459.7578487137616</v>
      </c>
      <c r="CK7" s="128">
        <f t="shared" ref="CK7:CK33" ca="1" si="65">CI7-CJ7</f>
        <v>-139.17249986176603</v>
      </c>
      <c r="CL7" s="128">
        <f t="shared" ref="CL7:CL33" ca="1" si="66">CJ7+CK7*CK$3</f>
        <v>2445.8405987275851</v>
      </c>
      <c r="CM7" s="128">
        <f t="shared" ref="CM7:CM33" ca="1" si="67">CM6+CK7*CM$3</f>
        <v>261.20032485722237</v>
      </c>
      <c r="CN7" s="129">
        <f t="shared" ref="CN7:CN33" ca="1" si="68">CK7^2</f>
        <v>19368.984717773266</v>
      </c>
      <c r="CP7" s="187">
        <f t="shared" ref="CP7:CP33" ca="1" si="69">INDIRECT($P$1&amp;$Q$2&amp;$DR7)</f>
        <v>2320.5853488519956</v>
      </c>
      <c r="CQ7" s="127">
        <f t="shared" ref="CQ7:CQ33" ca="1" si="70">CS6+CT6</f>
        <v>2464.1264143078988</v>
      </c>
      <c r="CR7" s="128">
        <f t="shared" ref="CR7:CR33" ca="1" si="71">CP7-CQ7</f>
        <v>-143.54106545590321</v>
      </c>
      <c r="CS7" s="128">
        <f t="shared" ref="CS7:CS33" ca="1" si="72">CQ7+CR7*CR$3</f>
        <v>2435.418201216718</v>
      </c>
      <c r="CT7" s="128">
        <f t="shared" ref="CT7:CT33" ca="1" si="73">CT6+CR7*CT$3</f>
        <v>260.32661173839494</v>
      </c>
      <c r="CU7" s="129">
        <f t="shared" ref="CU7:CU33" ca="1" si="74">CR7^2</f>
        <v>20604.037472215889</v>
      </c>
      <c r="CW7" s="187">
        <f t="shared" ref="CW7:CW33" ca="1" si="75">INDIRECT($P$1&amp;$Q$2&amp;$DR7)</f>
        <v>2320.5853488519956</v>
      </c>
      <c r="CX7" s="127">
        <f t="shared" ref="CX7:CX33" ca="1" si="76">CZ6+DA6</f>
        <v>2472.8635454961736</v>
      </c>
      <c r="CY7" s="128">
        <f t="shared" ref="CY7:CY33" ca="1" si="77">CW7-CX7</f>
        <v>-152.27819664417802</v>
      </c>
      <c r="CZ7" s="128">
        <f t="shared" ref="CZ7:CZ33" ca="1" si="78">CX7+CY7*CY$3</f>
        <v>2411.9522668385025</v>
      </c>
      <c r="DA7" s="128">
        <f t="shared" ref="DA7:DA33" ca="1" si="79">DA6+CY7*DA$3</f>
        <v>258.57918550073998</v>
      </c>
      <c r="DB7" s="129">
        <f t="shared" ref="DB7:DB33" ca="1" si="80">CY7^2</f>
        <v>23188.64917320295</v>
      </c>
      <c r="DD7" s="187">
        <f t="shared" ref="DD7:DD33" ca="1" si="81">INDIRECT($P$1&amp;$Q$2&amp;$DR7)</f>
        <v>2320.5853488519956</v>
      </c>
      <c r="DE7" s="127">
        <f t="shared" ref="DE7:DE33" ca="1" si="82">DG6+DH6</f>
        <v>2481.600676684448</v>
      </c>
      <c r="DF7" s="128">
        <f t="shared" ref="DF7:DF33" ca="1" si="83">DD7-DE7</f>
        <v>-161.01532783245239</v>
      </c>
      <c r="DG7" s="128">
        <f t="shared" ref="DG7:DG33" ca="1" si="84">DE7+DF7*DF$3</f>
        <v>2384.9914799849766</v>
      </c>
      <c r="DH7" s="128">
        <f t="shared" ref="DH7:DH33" ca="1" si="85">DH6+DF7*DH$3</f>
        <v>256.83175926308513</v>
      </c>
      <c r="DI7" s="129">
        <f t="shared" ref="DI7:DI33" ca="1" si="86">DF7^2</f>
        <v>25925.935796992115</v>
      </c>
      <c r="DK7" s="187">
        <f t="shared" ref="DK7:DK33" ca="1" si="87">INDIRECT($P$1&amp;$Q$2&amp;$DR7)</f>
        <v>2320.5853488519956</v>
      </c>
      <c r="DL7" s="127">
        <f t="shared" ref="DL7:DL33" ca="1" si="88">DN6+DO6</f>
        <v>2494.70637346686</v>
      </c>
      <c r="DM7" s="128">
        <f t="shared" ref="DM7:DM33" ca="1" si="89">DK7-DL7</f>
        <v>-174.12102461486438</v>
      </c>
      <c r="DN7" s="128">
        <f t="shared" ref="DN7:DN33" ca="1" si="90">DL7+DM7*DM$3</f>
        <v>2337.9974513134821</v>
      </c>
      <c r="DO7" s="128">
        <f t="shared" ref="DO7:DO33" ca="1" si="91">DO6+DM7*DO$3</f>
        <v>254.21061990660272</v>
      </c>
      <c r="DP7" s="129">
        <f t="shared" ref="DP7:DP33" ca="1" si="92">DM7^2</f>
        <v>30318.13121293021</v>
      </c>
      <c r="DR7" s="185">
        <v>8</v>
      </c>
    </row>
    <row r="8" spans="1:122" ht="16.5" thickBot="1" x14ac:dyDescent="0.3">
      <c r="B8" s="117" t="s">
        <v>72</v>
      </c>
      <c r="C8" s="117">
        <v>0.6</v>
      </c>
      <c r="D8" s="130">
        <f t="shared" ca="1" si="1"/>
        <v>-60.805016339951258</v>
      </c>
      <c r="E8" s="54">
        <f t="shared" ca="1" si="1"/>
        <v>264.56194505719986</v>
      </c>
      <c r="F8" s="130">
        <f t="shared" ca="1" si="1"/>
        <v>-19.000550245787331</v>
      </c>
      <c r="G8" s="54">
        <f t="shared" ca="1" si="1"/>
        <v>269.29314297420285</v>
      </c>
      <c r="H8" s="130">
        <f t="shared" ca="1" si="1"/>
        <v>2.6271359855623553</v>
      </c>
      <c r="I8" s="54">
        <f t="shared" ca="1" si="1"/>
        <v>294.69041197155548</v>
      </c>
      <c r="P8">
        <f t="shared" ca="1" si="2"/>
        <v>1982</v>
      </c>
      <c r="Q8" s="187">
        <f t="shared" ca="1" si="3"/>
        <v>2488.3003888711573</v>
      </c>
      <c r="R8" s="127">
        <f t="shared" ca="1" si="4"/>
        <v>2718.0366190461164</v>
      </c>
      <c r="S8" s="128">
        <f t="shared" ca="1" si="5"/>
        <v>-229.73623017495902</v>
      </c>
      <c r="T8" s="128">
        <f t="shared" ca="1" si="6"/>
        <v>2695.0629960286205</v>
      </c>
      <c r="U8" s="128">
        <f t="shared" ca="1" si="7"/>
        <v>278.71417178536717</v>
      </c>
      <c r="V8" s="129">
        <f t="shared" ca="1" si="8"/>
        <v>52778.735455001748</v>
      </c>
      <c r="X8" s="187">
        <f t="shared" ca="1" si="9"/>
        <v>2488.3003888711573</v>
      </c>
      <c r="Y8" s="127">
        <f t="shared" ca="1" si="10"/>
        <v>2708.4442489981357</v>
      </c>
      <c r="Z8" s="128">
        <f t="shared" ca="1" si="11"/>
        <v>-220.14386012697832</v>
      </c>
      <c r="AA8" s="128">
        <f t="shared" ca="1" si="12"/>
        <v>2664.4154769727402</v>
      </c>
      <c r="AB8" s="128">
        <f t="shared" ca="1" si="13"/>
        <v>278.74029080763637</v>
      </c>
      <c r="AC8" s="129">
        <f t="shared" ca="1" si="14"/>
        <v>48463.3191516066</v>
      </c>
      <c r="AE8" s="187">
        <f t="shared" ca="1" si="15"/>
        <v>2488.3003888711573</v>
      </c>
      <c r="AF8" s="127">
        <f t="shared" ca="1" si="16"/>
        <v>2686.6383695456921</v>
      </c>
      <c r="AG8" s="128">
        <f t="shared" ca="1" si="17"/>
        <v>-198.33798067453472</v>
      </c>
      <c r="AH8" s="128">
        <f t="shared" ca="1" si="18"/>
        <v>2607.3031772758782</v>
      </c>
      <c r="AI8" s="128">
        <f t="shared" ca="1" si="19"/>
        <v>278.80563454895719</v>
      </c>
      <c r="AJ8" s="129">
        <f t="shared" ca="1" si="20"/>
        <v>39337.954578052108</v>
      </c>
      <c r="AL8" s="187">
        <f t="shared" ca="1" si="21"/>
        <v>2488.3003888711573</v>
      </c>
      <c r="AM8" s="127">
        <f t="shared" ca="1" si="22"/>
        <v>2661.3376376179385</v>
      </c>
      <c r="AN8" s="128">
        <f t="shared" ca="1" si="23"/>
        <v>-173.03724874678119</v>
      </c>
      <c r="AO8" s="128">
        <f t="shared" ca="1" si="24"/>
        <v>2557.5152883698697</v>
      </c>
      <c r="AP8" s="128">
        <f t="shared" ca="1" si="25"/>
        <v>278.8884525526546</v>
      </c>
      <c r="AQ8" s="129">
        <f t="shared" ca="1" si="26"/>
        <v>29941.889453855427</v>
      </c>
      <c r="AS8" s="187">
        <f t="shared" ca="1" si="27"/>
        <v>2488.3003888711573</v>
      </c>
      <c r="AT8" s="127">
        <f t="shared" ca="1" si="28"/>
        <v>2616.8336913351018</v>
      </c>
      <c r="AU8" s="128">
        <f t="shared" ca="1" si="29"/>
        <v>-128.53330246394444</v>
      </c>
      <c r="AV8" s="128">
        <f t="shared" ca="1" si="30"/>
        <v>2501.1537191175516</v>
      </c>
      <c r="AW8" s="128">
        <f t="shared" ca="1" si="31"/>
        <v>279.0454438001567</v>
      </c>
      <c r="AX8" s="129">
        <f t="shared" ca="1" si="32"/>
        <v>16520.809842287825</v>
      </c>
      <c r="AZ8" s="187">
        <f t="shared" ca="1" si="33"/>
        <v>2488.3003888711573</v>
      </c>
      <c r="BA8" s="127">
        <f t="shared" ca="1" si="34"/>
        <v>2715.7940290403417</v>
      </c>
      <c r="BB8" s="128">
        <f t="shared" ca="1" si="35"/>
        <v>-227.49364016918435</v>
      </c>
      <c r="BC8" s="128">
        <f t="shared" ca="1" si="36"/>
        <v>2693.0446650234235</v>
      </c>
      <c r="BD8" s="128">
        <f t="shared" ca="1" si="37"/>
        <v>264.47631185638249</v>
      </c>
      <c r="BE8" s="129">
        <f t="shared" ca="1" si="38"/>
        <v>51753.356317426325</v>
      </c>
      <c r="BG8" s="187">
        <f t="shared" ca="1" si="39"/>
        <v>2488.3003888711573</v>
      </c>
      <c r="BH8" s="127">
        <f t="shared" ca="1" si="40"/>
        <v>2705.8084880888882</v>
      </c>
      <c r="BI8" s="128">
        <f t="shared" ca="1" si="41"/>
        <v>-217.50809921773089</v>
      </c>
      <c r="BJ8" s="128">
        <f t="shared" ca="1" si="42"/>
        <v>2662.3068682453422</v>
      </c>
      <c r="BK8" s="128">
        <f t="shared" ca="1" si="43"/>
        <v>264.75716062424829</v>
      </c>
      <c r="BL8" s="129">
        <f t="shared" ca="1" si="44"/>
        <v>47309.773225310266</v>
      </c>
      <c r="BN8" s="187">
        <f t="shared" ca="1" si="45"/>
        <v>2488.3003888711573</v>
      </c>
      <c r="BO8" s="127">
        <f t="shared" ca="1" si="46"/>
        <v>2683.2162668295</v>
      </c>
      <c r="BP8" s="128">
        <f t="shared" ca="1" si="47"/>
        <v>-194.91587795834266</v>
      </c>
      <c r="BQ8" s="128">
        <f t="shared" ca="1" si="48"/>
        <v>2605.2499156461631</v>
      </c>
      <c r="BR8" s="128">
        <f t="shared" ca="1" si="49"/>
        <v>265.44991512780399</v>
      </c>
      <c r="BS8" s="129">
        <f t="shared" ca="1" si="50"/>
        <v>37992.199480271534</v>
      </c>
      <c r="BU8" s="187">
        <f t="shared" ca="1" si="51"/>
        <v>2488.3003888711573</v>
      </c>
      <c r="BV8" s="127">
        <f t="shared" ca="1" si="52"/>
        <v>2657.1291930948018</v>
      </c>
      <c r="BW8" s="128">
        <f t="shared" ca="1" si="53"/>
        <v>-168.82880422364451</v>
      </c>
      <c r="BX8" s="128">
        <f t="shared" ca="1" si="54"/>
        <v>2555.8319105606151</v>
      </c>
      <c r="BY8" s="128">
        <f t="shared" ca="1" si="55"/>
        <v>266.31741225512513</v>
      </c>
      <c r="BZ8" s="129">
        <f t="shared" ca="1" si="56"/>
        <v>28503.165135585688</v>
      </c>
      <c r="CB8" s="187">
        <f t="shared" ca="1" si="57"/>
        <v>2488.3003888711573</v>
      </c>
      <c r="CC8" s="127">
        <f t="shared" ca="1" si="58"/>
        <v>2611.4457341015482</v>
      </c>
      <c r="CD8" s="128">
        <f t="shared" ca="1" si="59"/>
        <v>-123.14534523039083</v>
      </c>
      <c r="CE8" s="128">
        <f t="shared" ca="1" si="60"/>
        <v>2500.6149233941965</v>
      </c>
      <c r="CF8" s="128">
        <f t="shared" ca="1" si="61"/>
        <v>267.94630036566724</v>
      </c>
      <c r="CG8" s="129">
        <f t="shared" ca="1" si="62"/>
        <v>15164.776051912142</v>
      </c>
      <c r="CI8" s="187">
        <f t="shared" ca="1" si="63"/>
        <v>2488.3003888711573</v>
      </c>
      <c r="CJ8" s="127">
        <f t="shared" ca="1" si="64"/>
        <v>2707.0409235848074</v>
      </c>
      <c r="CK8" s="128">
        <f t="shared" ca="1" si="65"/>
        <v>-218.74053471365005</v>
      </c>
      <c r="CL8" s="128">
        <f t="shared" ca="1" si="66"/>
        <v>2685.1668701134422</v>
      </c>
      <c r="CM8" s="128">
        <f t="shared" ca="1" si="67"/>
        <v>217.45221791449237</v>
      </c>
      <c r="CN8" s="129">
        <f t="shared" ca="1" si="68"/>
        <v>47847.421526813545</v>
      </c>
      <c r="CP8" s="187">
        <f t="shared" ca="1" si="69"/>
        <v>2488.3003888711573</v>
      </c>
      <c r="CQ8" s="127">
        <f t="shared" ca="1" si="70"/>
        <v>2695.744812955113</v>
      </c>
      <c r="CR8" s="128">
        <f t="shared" ca="1" si="71"/>
        <v>-207.44442408395571</v>
      </c>
      <c r="CS8" s="128">
        <f t="shared" ca="1" si="72"/>
        <v>2654.2559281383219</v>
      </c>
      <c r="CT8" s="128">
        <f t="shared" ca="1" si="73"/>
        <v>218.8377269216038</v>
      </c>
      <c r="CU8" s="129">
        <f t="shared" ca="1" si="74"/>
        <v>43033.189083524063</v>
      </c>
      <c r="CW8" s="187">
        <f t="shared" ca="1" si="75"/>
        <v>2488.3003888711573</v>
      </c>
      <c r="CX8" s="127">
        <f t="shared" ca="1" si="76"/>
        <v>2670.5314523392426</v>
      </c>
      <c r="CY8" s="128">
        <f t="shared" ca="1" si="77"/>
        <v>-182.23106346808527</v>
      </c>
      <c r="CZ8" s="128">
        <f t="shared" ca="1" si="78"/>
        <v>2597.6390269520084</v>
      </c>
      <c r="DA8" s="128">
        <f t="shared" ca="1" si="79"/>
        <v>222.13297280712294</v>
      </c>
      <c r="DB8" s="129">
        <f t="shared" ca="1" si="80"/>
        <v>33208.160492709321</v>
      </c>
      <c r="DD8" s="187">
        <f t="shared" ca="1" si="81"/>
        <v>2488.3003888711573</v>
      </c>
      <c r="DE8" s="127">
        <f t="shared" ca="1" si="82"/>
        <v>2641.8232392480618</v>
      </c>
      <c r="DF8" s="128">
        <f t="shared" ca="1" si="83"/>
        <v>-153.52285037690444</v>
      </c>
      <c r="DG8" s="128">
        <f t="shared" ca="1" si="84"/>
        <v>2549.709529021919</v>
      </c>
      <c r="DH8" s="128">
        <f t="shared" ca="1" si="85"/>
        <v>226.12718918770423</v>
      </c>
      <c r="DI8" s="129">
        <f t="shared" ca="1" si="86"/>
        <v>23569.26558784939</v>
      </c>
      <c r="DK8" s="187">
        <f t="shared" ca="1" si="87"/>
        <v>2488.3003888711573</v>
      </c>
      <c r="DL8" s="127">
        <f t="shared" ca="1" si="88"/>
        <v>2592.208071220085</v>
      </c>
      <c r="DM8" s="128">
        <f t="shared" ca="1" si="89"/>
        <v>-103.90768234892766</v>
      </c>
      <c r="DN8" s="128">
        <f t="shared" ca="1" si="90"/>
        <v>2498.69115710605</v>
      </c>
      <c r="DO8" s="128">
        <f t="shared" ca="1" si="91"/>
        <v>233.42908343681717</v>
      </c>
      <c r="DP8" s="129">
        <f t="shared" ca="1" si="92"/>
        <v>10796.806451125654</v>
      </c>
      <c r="DR8" s="185">
        <v>9</v>
      </c>
    </row>
    <row r="9" spans="1:122" ht="16.5" thickBot="1" x14ac:dyDescent="0.3">
      <c r="B9" s="118" t="s">
        <v>73</v>
      </c>
      <c r="C9" s="118">
        <v>0.9</v>
      </c>
      <c r="D9" s="131">
        <f t="shared" ca="1" si="1"/>
        <v>-39.322669822295033</v>
      </c>
      <c r="E9" s="60">
        <f t="shared" ca="1" si="1"/>
        <v>253.22058700450887</v>
      </c>
      <c r="F9" s="131">
        <f t="shared" ca="1" si="1"/>
        <v>-14.461906745335423</v>
      </c>
      <c r="G9" s="60">
        <f t="shared" ca="1" si="1"/>
        <v>257.26391765507208</v>
      </c>
      <c r="H9" s="131">
        <f t="shared" ca="1" si="1"/>
        <v>3.6807423971665849</v>
      </c>
      <c r="I9" s="60">
        <f t="shared" ca="1" si="1"/>
        <v>273.13605780458863</v>
      </c>
      <c r="J9" s="215" t="s">
        <v>86</v>
      </c>
      <c r="K9" s="216"/>
      <c r="L9" s="216"/>
      <c r="M9" s="216"/>
      <c r="N9" s="216"/>
      <c r="O9" s="217"/>
      <c r="P9">
        <f t="shared" ca="1" si="2"/>
        <v>1983</v>
      </c>
      <c r="Q9" s="187">
        <f t="shared" ca="1" si="3"/>
        <v>2767.6827557708266</v>
      </c>
      <c r="R9" s="127">
        <f t="shared" ca="1" si="4"/>
        <v>2973.7771678139879</v>
      </c>
      <c r="S9" s="128">
        <f t="shared" ca="1" si="5"/>
        <v>-206.09441204316136</v>
      </c>
      <c r="T9" s="128">
        <f t="shared" ca="1" si="6"/>
        <v>2953.1677266096717</v>
      </c>
      <c r="U9" s="128">
        <f t="shared" ca="1" si="7"/>
        <v>277.68369972515137</v>
      </c>
      <c r="V9" s="129">
        <f t="shared" ca="1" si="8"/>
        <v>42474.906675416372</v>
      </c>
      <c r="X9" s="187">
        <f t="shared" ca="1" si="9"/>
        <v>2767.6827557708266</v>
      </c>
      <c r="Y9" s="127">
        <f t="shared" ca="1" si="10"/>
        <v>2943.1557677803767</v>
      </c>
      <c r="Z9" s="128">
        <f t="shared" ca="1" si="11"/>
        <v>-175.47301200955008</v>
      </c>
      <c r="AA9" s="128">
        <f t="shared" ca="1" si="12"/>
        <v>2908.0611653784667</v>
      </c>
      <c r="AB9" s="128">
        <f t="shared" ca="1" si="13"/>
        <v>277.86292574758863</v>
      </c>
      <c r="AC9" s="129">
        <f t="shared" ca="1" si="14"/>
        <v>30790.777943703706</v>
      </c>
      <c r="AE9" s="187">
        <f t="shared" ca="1" si="15"/>
        <v>2767.6827557708266</v>
      </c>
      <c r="AF9" s="127">
        <f t="shared" ca="1" si="16"/>
        <v>2886.1088118248354</v>
      </c>
      <c r="AG9" s="128">
        <f t="shared" ca="1" si="17"/>
        <v>-118.42605605400877</v>
      </c>
      <c r="AH9" s="128">
        <f t="shared" ca="1" si="18"/>
        <v>2838.7383894032318</v>
      </c>
      <c r="AI9" s="128">
        <f t="shared" ca="1" si="19"/>
        <v>278.21350426868713</v>
      </c>
      <c r="AJ9" s="129">
        <f t="shared" ca="1" si="20"/>
        <v>14024.730752507226</v>
      </c>
      <c r="AL9" s="187">
        <f t="shared" ca="1" si="21"/>
        <v>2767.6827557708266</v>
      </c>
      <c r="AM9" s="127">
        <f t="shared" ca="1" si="22"/>
        <v>2836.4037409225243</v>
      </c>
      <c r="AN9" s="128">
        <f t="shared" ca="1" si="23"/>
        <v>-68.720985151697732</v>
      </c>
      <c r="AO9" s="128">
        <f t="shared" ca="1" si="24"/>
        <v>2795.1711498315058</v>
      </c>
      <c r="AP9" s="128">
        <f t="shared" ca="1" si="25"/>
        <v>278.54484762689611</v>
      </c>
      <c r="AQ9" s="129">
        <f t="shared" ca="1" si="26"/>
        <v>4722.5738002198605</v>
      </c>
      <c r="AS9" s="187">
        <f t="shared" ca="1" si="27"/>
        <v>2767.6827557708266</v>
      </c>
      <c r="AT9" s="127">
        <f t="shared" ca="1" si="28"/>
        <v>2780.1991629177082</v>
      </c>
      <c r="AU9" s="128">
        <f t="shared" ca="1" si="29"/>
        <v>-12.516407146881647</v>
      </c>
      <c r="AV9" s="128">
        <f t="shared" ca="1" si="30"/>
        <v>2768.9343964855148</v>
      </c>
      <c r="AW9" s="128">
        <f t="shared" ca="1" si="31"/>
        <v>278.9828617644223</v>
      </c>
      <c r="AX9" s="129">
        <f t="shared" ca="1" si="32"/>
        <v>156.66044786650997</v>
      </c>
      <c r="AZ9" s="187">
        <f t="shared" ca="1" si="33"/>
        <v>2767.6827557708266</v>
      </c>
      <c r="BA9" s="127">
        <f t="shared" ca="1" si="34"/>
        <v>2957.5209768798059</v>
      </c>
      <c r="BB9" s="128">
        <f t="shared" ca="1" si="35"/>
        <v>-189.83822110897927</v>
      </c>
      <c r="BC9" s="128">
        <f t="shared" ca="1" si="36"/>
        <v>2938.5371547689078</v>
      </c>
      <c r="BD9" s="128">
        <f t="shared" ca="1" si="37"/>
        <v>254.98440080093354</v>
      </c>
      <c r="BE9" s="129">
        <f t="shared" ca="1" si="38"/>
        <v>36038.550193821706</v>
      </c>
      <c r="BG9" s="187">
        <f t="shared" ca="1" si="39"/>
        <v>2767.6827557708266</v>
      </c>
      <c r="BH9" s="127">
        <f t="shared" ca="1" si="40"/>
        <v>2927.0640288695904</v>
      </c>
      <c r="BI9" s="128">
        <f t="shared" ca="1" si="41"/>
        <v>-159.38127309876381</v>
      </c>
      <c r="BJ9" s="128">
        <f t="shared" ca="1" si="42"/>
        <v>2895.1877742498377</v>
      </c>
      <c r="BK9" s="128">
        <f t="shared" ca="1" si="43"/>
        <v>256.78809696931012</v>
      </c>
      <c r="BL9" s="129">
        <f t="shared" ca="1" si="44"/>
        <v>25402.390214582734</v>
      </c>
      <c r="BN9" s="187">
        <f t="shared" ca="1" si="45"/>
        <v>2767.6827557708266</v>
      </c>
      <c r="BO9" s="127">
        <f t="shared" ca="1" si="46"/>
        <v>2870.6998307739673</v>
      </c>
      <c r="BP9" s="128">
        <f t="shared" ca="1" si="47"/>
        <v>-103.01707500314069</v>
      </c>
      <c r="BQ9" s="128">
        <f t="shared" ca="1" si="48"/>
        <v>2829.4930007727112</v>
      </c>
      <c r="BR9" s="128">
        <f t="shared" ca="1" si="49"/>
        <v>260.29906137764698</v>
      </c>
      <c r="BS9" s="129">
        <f t="shared" ca="1" si="50"/>
        <v>10612.517742202714</v>
      </c>
      <c r="BU9" s="187">
        <f t="shared" ca="1" si="51"/>
        <v>2767.6827557708266</v>
      </c>
      <c r="BV9" s="127">
        <f t="shared" ca="1" si="52"/>
        <v>2822.1493228157401</v>
      </c>
      <c r="BW9" s="128">
        <f t="shared" ca="1" si="53"/>
        <v>-54.466567044913518</v>
      </c>
      <c r="BX9" s="128">
        <f t="shared" ca="1" si="54"/>
        <v>2789.4693825887921</v>
      </c>
      <c r="BY9" s="128">
        <f t="shared" ca="1" si="55"/>
        <v>263.59408390287945</v>
      </c>
      <c r="BZ9" s="129">
        <f t="shared" ca="1" si="56"/>
        <v>2966.606925658059</v>
      </c>
      <c r="CB9" s="187">
        <f t="shared" ca="1" si="57"/>
        <v>2767.6827557708266</v>
      </c>
      <c r="CC9" s="127">
        <f t="shared" ca="1" si="58"/>
        <v>2768.5612237598639</v>
      </c>
      <c r="CD9" s="128">
        <f t="shared" ca="1" si="59"/>
        <v>-0.87846798903728995</v>
      </c>
      <c r="CE9" s="128">
        <f t="shared" ca="1" si="60"/>
        <v>2767.7706025697303</v>
      </c>
      <c r="CF9" s="128">
        <f t="shared" ca="1" si="61"/>
        <v>267.9023769662154</v>
      </c>
      <c r="CG9" s="129">
        <f t="shared" ca="1" si="62"/>
        <v>0.77170600776322018</v>
      </c>
      <c r="CI9" s="187">
        <f t="shared" ca="1" si="63"/>
        <v>2767.6827557708266</v>
      </c>
      <c r="CJ9" s="127">
        <f t="shared" ca="1" si="64"/>
        <v>2902.6190880279346</v>
      </c>
      <c r="CK9" s="128">
        <f t="shared" ca="1" si="65"/>
        <v>-134.93633225710801</v>
      </c>
      <c r="CL9" s="128">
        <f t="shared" ca="1" si="66"/>
        <v>2889.1254548022239</v>
      </c>
      <c r="CM9" s="128">
        <f t="shared" ca="1" si="67"/>
        <v>190.46495146307075</v>
      </c>
      <c r="CN9" s="129">
        <f t="shared" ca="1" si="68"/>
        <v>18207.813763000646</v>
      </c>
      <c r="CP9" s="187">
        <f t="shared" ca="1" si="69"/>
        <v>2767.6827557708266</v>
      </c>
      <c r="CQ9" s="127">
        <f t="shared" ca="1" si="70"/>
        <v>2873.0936550599258</v>
      </c>
      <c r="CR9" s="128">
        <f t="shared" ca="1" si="71"/>
        <v>-105.41089928909923</v>
      </c>
      <c r="CS9" s="128">
        <f t="shared" ca="1" si="72"/>
        <v>2852.0114752021059</v>
      </c>
      <c r="CT9" s="128">
        <f t="shared" ca="1" si="73"/>
        <v>197.75554706378395</v>
      </c>
      <c r="CU9" s="129">
        <f t="shared" ca="1" si="74"/>
        <v>11111.457688936622</v>
      </c>
      <c r="CW9" s="187">
        <f t="shared" ca="1" si="75"/>
        <v>2767.6827557708266</v>
      </c>
      <c r="CX9" s="127">
        <f t="shared" ca="1" si="76"/>
        <v>2819.7719997591312</v>
      </c>
      <c r="CY9" s="128">
        <f t="shared" ca="1" si="77"/>
        <v>-52.089243988304588</v>
      </c>
      <c r="CZ9" s="128">
        <f t="shared" ca="1" si="78"/>
        <v>2798.9363021638092</v>
      </c>
      <c r="DA9" s="128">
        <f t="shared" ca="1" si="79"/>
        <v>211.71512400946202</v>
      </c>
      <c r="DB9" s="129">
        <f t="shared" ca="1" si="80"/>
        <v>2713.2893392731257</v>
      </c>
      <c r="DD9" s="187">
        <f t="shared" ca="1" si="81"/>
        <v>2767.6827557708266</v>
      </c>
      <c r="DE9" s="127">
        <f t="shared" ca="1" si="82"/>
        <v>2775.8367182096231</v>
      </c>
      <c r="DF9" s="128">
        <f t="shared" ca="1" si="83"/>
        <v>-8.1539624387964977</v>
      </c>
      <c r="DG9" s="128">
        <f t="shared" ca="1" si="84"/>
        <v>2770.944340746345</v>
      </c>
      <c r="DH9" s="128">
        <f t="shared" ca="1" si="85"/>
        <v>224.49639669994494</v>
      </c>
      <c r="DI9" s="129">
        <f t="shared" ca="1" si="86"/>
        <v>66.48710345330413</v>
      </c>
      <c r="DK9" s="187">
        <f t="shared" ca="1" si="87"/>
        <v>2767.6827557708266</v>
      </c>
      <c r="DL9" s="127">
        <f t="shared" ca="1" si="88"/>
        <v>2732.1202405428671</v>
      </c>
      <c r="DM9" s="128">
        <f t="shared" ca="1" si="89"/>
        <v>35.562515227959466</v>
      </c>
      <c r="DN9" s="128">
        <f t="shared" ca="1" si="90"/>
        <v>2764.1265042480309</v>
      </c>
      <c r="DO9" s="128">
        <f t="shared" ca="1" si="91"/>
        <v>240.54158648240906</v>
      </c>
      <c r="DP9" s="129">
        <f t="shared" ca="1" si="92"/>
        <v>1264.6924893388489</v>
      </c>
      <c r="DR9" s="185">
        <v>10</v>
      </c>
    </row>
    <row r="10" spans="1:122" ht="15.75" thickBot="1" x14ac:dyDescent="0.3">
      <c r="J10" s="120" t="s">
        <v>24</v>
      </c>
      <c r="K10" s="132" t="str">
        <f>N10</f>
        <v>(α)</v>
      </c>
      <c r="L10" s="132" t="str">
        <f>O10</f>
        <v>(β)</v>
      </c>
      <c r="M10" s="132" t="s">
        <v>87</v>
      </c>
      <c r="N10" s="132" t="str">
        <f>B9</f>
        <v>(α)</v>
      </c>
      <c r="O10" s="133" t="str">
        <f>C3</f>
        <v>(β)</v>
      </c>
      <c r="P10">
        <f t="shared" ca="1" si="2"/>
        <v>1984</v>
      </c>
      <c r="Q10" s="187">
        <f t="shared" ca="1" si="3"/>
        <v>3082.9489746670729</v>
      </c>
      <c r="R10" s="127">
        <f t="shared" ca="1" si="4"/>
        <v>3230.8514263348229</v>
      </c>
      <c r="S10" s="128">
        <f t="shared" ca="1" si="5"/>
        <v>-147.90245166775003</v>
      </c>
      <c r="T10" s="128">
        <f t="shared" ca="1" si="6"/>
        <v>3216.0611811680478</v>
      </c>
      <c r="U10" s="128">
        <f t="shared" ca="1" si="7"/>
        <v>276.94418746681259</v>
      </c>
      <c r="V10" s="129">
        <f t="shared" ca="1" si="8"/>
        <v>21875.135209331133</v>
      </c>
      <c r="X10" s="187">
        <f t="shared" ca="1" si="9"/>
        <v>3082.9489746670729</v>
      </c>
      <c r="Y10" s="127">
        <f t="shared" ca="1" si="10"/>
        <v>3185.9240911260554</v>
      </c>
      <c r="Z10" s="128">
        <f t="shared" ca="1" si="11"/>
        <v>-102.97511645898248</v>
      </c>
      <c r="AA10" s="128">
        <f t="shared" ca="1" si="12"/>
        <v>3165.3290678342587</v>
      </c>
      <c r="AB10" s="128">
        <f t="shared" ca="1" si="13"/>
        <v>277.34805016529373</v>
      </c>
      <c r="AC10" s="129">
        <f t="shared" ca="1" si="14"/>
        <v>10603.874609741006</v>
      </c>
      <c r="AE10" s="187">
        <f t="shared" ca="1" si="15"/>
        <v>3082.9489746670729</v>
      </c>
      <c r="AF10" s="127">
        <f t="shared" ca="1" si="16"/>
        <v>3116.9518936719192</v>
      </c>
      <c r="AG10" s="128">
        <f t="shared" ca="1" si="17"/>
        <v>-34.002919004846262</v>
      </c>
      <c r="AH10" s="128">
        <f t="shared" ca="1" si="18"/>
        <v>3103.3507260699807</v>
      </c>
      <c r="AI10" s="128">
        <f t="shared" ca="1" si="19"/>
        <v>278.04348967366292</v>
      </c>
      <c r="AJ10" s="129">
        <f t="shared" ca="1" si="20"/>
        <v>1156.1985008501351</v>
      </c>
      <c r="AL10" s="187">
        <f t="shared" ca="1" si="21"/>
        <v>3082.9489746670729</v>
      </c>
      <c r="AM10" s="127">
        <f t="shared" ca="1" si="22"/>
        <v>3073.7159974584019</v>
      </c>
      <c r="AN10" s="128">
        <f t="shared" ca="1" si="23"/>
        <v>9.2329772086709454</v>
      </c>
      <c r="AO10" s="128">
        <f t="shared" ca="1" si="24"/>
        <v>3079.2557837836043</v>
      </c>
      <c r="AP10" s="128">
        <f t="shared" ca="1" si="25"/>
        <v>278.59101251293947</v>
      </c>
      <c r="AQ10" s="129">
        <f t="shared" ca="1" si="26"/>
        <v>85.247868135837123</v>
      </c>
      <c r="AS10" s="187">
        <f t="shared" ca="1" si="27"/>
        <v>3082.9489746670729</v>
      </c>
      <c r="AT10" s="127">
        <f t="shared" ca="1" si="28"/>
        <v>3047.9172582499368</v>
      </c>
      <c r="AU10" s="128">
        <f t="shared" ca="1" si="29"/>
        <v>35.031716417136067</v>
      </c>
      <c r="AV10" s="128">
        <f t="shared" ca="1" si="30"/>
        <v>3079.4458030253591</v>
      </c>
      <c r="AW10" s="128">
        <f t="shared" ca="1" si="31"/>
        <v>279.15802034650795</v>
      </c>
      <c r="AX10" s="129">
        <f t="shared" ca="1" si="32"/>
        <v>1227.2211551306407</v>
      </c>
      <c r="AZ10" s="187">
        <f t="shared" ca="1" si="33"/>
        <v>3082.9489746670729</v>
      </c>
      <c r="BA10" s="127">
        <f t="shared" ca="1" si="34"/>
        <v>3193.5215555698414</v>
      </c>
      <c r="BB10" s="128">
        <f t="shared" ca="1" si="35"/>
        <v>-110.57258090276855</v>
      </c>
      <c r="BC10" s="128">
        <f t="shared" ca="1" si="36"/>
        <v>3182.4642974795647</v>
      </c>
      <c r="BD10" s="128">
        <f t="shared" ca="1" si="37"/>
        <v>249.45577175579513</v>
      </c>
      <c r="BE10" s="129">
        <f t="shared" ca="1" si="38"/>
        <v>12226.295647499297</v>
      </c>
      <c r="BG10" s="187">
        <f t="shared" ca="1" si="39"/>
        <v>3082.9489746670729</v>
      </c>
      <c r="BH10" s="127">
        <f t="shared" ca="1" si="40"/>
        <v>3151.9758712191478</v>
      </c>
      <c r="BI10" s="128">
        <f t="shared" ca="1" si="41"/>
        <v>-69.026896552074959</v>
      </c>
      <c r="BJ10" s="128">
        <f t="shared" ca="1" si="42"/>
        <v>3138.1704919087329</v>
      </c>
      <c r="BK10" s="128">
        <f t="shared" ca="1" si="43"/>
        <v>253.33675214170637</v>
      </c>
      <c r="BL10" s="129">
        <f t="shared" ca="1" si="44"/>
        <v>4764.7124476108575</v>
      </c>
      <c r="BN10" s="187">
        <f t="shared" ca="1" si="45"/>
        <v>3082.9489746670729</v>
      </c>
      <c r="BO10" s="127">
        <f t="shared" ca="1" si="46"/>
        <v>3089.7920621503581</v>
      </c>
      <c r="BP10" s="128">
        <f t="shared" ca="1" si="47"/>
        <v>-6.8430874832852169</v>
      </c>
      <c r="BQ10" s="128">
        <f t="shared" ca="1" si="48"/>
        <v>3087.0548271570442</v>
      </c>
      <c r="BR10" s="128">
        <f t="shared" ca="1" si="49"/>
        <v>259.95690700348274</v>
      </c>
      <c r="BS10" s="129">
        <f t="shared" ca="1" si="50"/>
        <v>46.827846303894802</v>
      </c>
      <c r="BU10" s="187">
        <f t="shared" ca="1" si="51"/>
        <v>3082.9489746670729</v>
      </c>
      <c r="BV10" s="127">
        <f t="shared" ca="1" si="52"/>
        <v>3053.0634664916715</v>
      </c>
      <c r="BW10" s="128">
        <f t="shared" ca="1" si="53"/>
        <v>29.885508175401355</v>
      </c>
      <c r="BX10" s="128">
        <f t="shared" ca="1" si="54"/>
        <v>3070.9947713969123</v>
      </c>
      <c r="BY10" s="128">
        <f t="shared" ca="1" si="55"/>
        <v>265.08835931164953</v>
      </c>
      <c r="BZ10" s="129">
        <f t="shared" ca="1" si="56"/>
        <v>893.14359890198125</v>
      </c>
      <c r="CB10" s="187">
        <f t="shared" ca="1" si="57"/>
        <v>3082.9489746670729</v>
      </c>
      <c r="CC10" s="127">
        <f t="shared" ca="1" si="58"/>
        <v>3035.6729795359456</v>
      </c>
      <c r="CD10" s="128">
        <f t="shared" ca="1" si="59"/>
        <v>47.275995131127274</v>
      </c>
      <c r="CE10" s="128">
        <f t="shared" ca="1" si="60"/>
        <v>3078.2213751539603</v>
      </c>
      <c r="CF10" s="128">
        <f t="shared" ca="1" si="61"/>
        <v>270.26617672277177</v>
      </c>
      <c r="CG10" s="129">
        <f t="shared" ca="1" si="62"/>
        <v>2235.0197156383697</v>
      </c>
      <c r="CI10" s="187">
        <f t="shared" ca="1" si="63"/>
        <v>3082.9489746670729</v>
      </c>
      <c r="CJ10" s="127">
        <f t="shared" ca="1" si="64"/>
        <v>3079.5904062652944</v>
      </c>
      <c r="CK10" s="128">
        <f t="shared" ca="1" si="65"/>
        <v>3.3585684017784843</v>
      </c>
      <c r="CL10" s="128">
        <f t="shared" ca="1" si="66"/>
        <v>3079.9262631054721</v>
      </c>
      <c r="CM10" s="128">
        <f t="shared" ca="1" si="67"/>
        <v>191.13666514342646</v>
      </c>
      <c r="CN10" s="129">
        <f t="shared" ca="1" si="68"/>
        <v>11.279981709424883</v>
      </c>
      <c r="CP10" s="187">
        <f t="shared" ca="1" si="69"/>
        <v>3082.9489746670729</v>
      </c>
      <c r="CQ10" s="127">
        <f t="shared" ca="1" si="70"/>
        <v>3049.7670222658899</v>
      </c>
      <c r="CR10" s="128">
        <f t="shared" ca="1" si="71"/>
        <v>33.181952401183025</v>
      </c>
      <c r="CS10" s="128">
        <f t="shared" ca="1" si="72"/>
        <v>3056.4034127461264</v>
      </c>
      <c r="CT10" s="128">
        <f t="shared" ca="1" si="73"/>
        <v>204.39193754402055</v>
      </c>
      <c r="CU10" s="129">
        <f t="shared" ca="1" si="74"/>
        <v>1101.0419651543759</v>
      </c>
      <c r="CW10" s="187">
        <f t="shared" ca="1" si="75"/>
        <v>3082.9489746670729</v>
      </c>
      <c r="CX10" s="127">
        <f t="shared" ca="1" si="76"/>
        <v>3010.6514261732714</v>
      </c>
      <c r="CY10" s="128">
        <f t="shared" ca="1" si="77"/>
        <v>72.297548493801514</v>
      </c>
      <c r="CZ10" s="128">
        <f t="shared" ca="1" si="78"/>
        <v>3039.5704455707919</v>
      </c>
      <c r="DA10" s="128">
        <f t="shared" ca="1" si="79"/>
        <v>226.17463370822233</v>
      </c>
      <c r="DB10" s="129">
        <f t="shared" ca="1" si="80"/>
        <v>5226.9355182135814</v>
      </c>
      <c r="DD10" s="187">
        <f t="shared" ca="1" si="81"/>
        <v>3082.9489746670729</v>
      </c>
      <c r="DE10" s="127">
        <f t="shared" ca="1" si="82"/>
        <v>2995.4407374462899</v>
      </c>
      <c r="DF10" s="128">
        <f t="shared" ca="1" si="83"/>
        <v>87.50823722078303</v>
      </c>
      <c r="DG10" s="128">
        <f t="shared" ca="1" si="84"/>
        <v>3047.9456797787598</v>
      </c>
      <c r="DH10" s="128">
        <f t="shared" ca="1" si="85"/>
        <v>241.99804414410156</v>
      </c>
      <c r="DI10" s="129">
        <f t="shared" ca="1" si="86"/>
        <v>7657.6915814888362</v>
      </c>
      <c r="DK10" s="187">
        <f t="shared" ca="1" si="87"/>
        <v>3082.9489746670729</v>
      </c>
      <c r="DL10" s="127">
        <f t="shared" ca="1" si="88"/>
        <v>3004.6680907304399</v>
      </c>
      <c r="DM10" s="128">
        <f t="shared" ca="1" si="89"/>
        <v>78.280883936633018</v>
      </c>
      <c r="DN10" s="128">
        <f t="shared" ca="1" si="90"/>
        <v>3075.1208862734097</v>
      </c>
      <c r="DO10" s="128">
        <f t="shared" ca="1" si="91"/>
        <v>256.19776326973567</v>
      </c>
      <c r="DP10" s="129">
        <f t="shared" ca="1" si="92"/>
        <v>6127.8967899006093</v>
      </c>
      <c r="DR10" s="185">
        <v>11</v>
      </c>
    </row>
    <row r="11" spans="1:122" ht="16.5" thickBot="1" x14ac:dyDescent="0.3">
      <c r="B11" s="120" t="s">
        <v>25</v>
      </c>
      <c r="C11" s="109" t="s">
        <v>24</v>
      </c>
      <c r="D11" s="177" t="s">
        <v>84</v>
      </c>
      <c r="E11" s="176"/>
      <c r="F11" s="176" t="s">
        <v>84</v>
      </c>
      <c r="G11" s="176"/>
      <c r="H11" s="178" t="s">
        <v>84</v>
      </c>
      <c r="J11" s="136">
        <f ca="1">E5</f>
        <v>392.74922059755835</v>
      </c>
      <c r="K11" s="137">
        <f>C5</f>
        <v>0.1</v>
      </c>
      <c r="L11" s="138">
        <f>D$3</f>
        <v>5.0000000000000001E-3</v>
      </c>
      <c r="M11" s="135">
        <f ca="1">(J11=C$12)*1</f>
        <v>0</v>
      </c>
      <c r="N11" s="135">
        <f ca="1">K11*$M11</f>
        <v>0</v>
      </c>
      <c r="O11" s="87">
        <f ca="1">L11*$M11</f>
        <v>0</v>
      </c>
      <c r="P11">
        <f t="shared" ca="1" si="2"/>
        <v>1985</v>
      </c>
      <c r="Q11" s="187">
        <f t="shared" ca="1" si="3"/>
        <v>3348.8397492851182</v>
      </c>
      <c r="R11" s="127">
        <f t="shared" ca="1" si="4"/>
        <v>3493.0053686348606</v>
      </c>
      <c r="S11" s="128">
        <f t="shared" ca="1" si="5"/>
        <v>-144.16561934974243</v>
      </c>
      <c r="T11" s="128">
        <f t="shared" ca="1" si="6"/>
        <v>3478.5888066998864</v>
      </c>
      <c r="U11" s="128">
        <f t="shared" ca="1" si="7"/>
        <v>276.22335937006386</v>
      </c>
      <c r="V11" s="129">
        <f t="shared" ca="1" si="8"/>
        <v>20783.725802494828</v>
      </c>
      <c r="X11" s="187">
        <f t="shared" ca="1" si="9"/>
        <v>3348.8397492851182</v>
      </c>
      <c r="Y11" s="127">
        <f t="shared" ca="1" si="10"/>
        <v>3442.6771179995526</v>
      </c>
      <c r="Z11" s="128">
        <f t="shared" ca="1" si="11"/>
        <v>-93.837368714434433</v>
      </c>
      <c r="AA11" s="128">
        <f t="shared" ca="1" si="12"/>
        <v>3423.9096442566656</v>
      </c>
      <c r="AB11" s="128">
        <f t="shared" ca="1" si="13"/>
        <v>276.87886332172155</v>
      </c>
      <c r="AC11" s="129">
        <f t="shared" ca="1" si="14"/>
        <v>8805.4517672487182</v>
      </c>
      <c r="AE11" s="187">
        <f t="shared" ca="1" si="15"/>
        <v>3348.8397492851182</v>
      </c>
      <c r="AF11" s="127">
        <f t="shared" ca="1" si="16"/>
        <v>3381.3942157436436</v>
      </c>
      <c r="AG11" s="128">
        <f t="shared" ca="1" si="17"/>
        <v>-32.55446645852544</v>
      </c>
      <c r="AH11" s="128">
        <f t="shared" ca="1" si="18"/>
        <v>3368.3724291602334</v>
      </c>
      <c r="AI11" s="128">
        <f t="shared" ca="1" si="19"/>
        <v>277.88071734137031</v>
      </c>
      <c r="AJ11" s="129">
        <f t="shared" ca="1" si="20"/>
        <v>1059.7932863992578</v>
      </c>
      <c r="AL11" s="187">
        <f t="shared" ca="1" si="21"/>
        <v>3348.8397492851182</v>
      </c>
      <c r="AM11" s="127">
        <f t="shared" ca="1" si="22"/>
        <v>3357.8467962965437</v>
      </c>
      <c r="AN11" s="128">
        <f t="shared" ca="1" si="23"/>
        <v>-9.0070470114255841</v>
      </c>
      <c r="AO11" s="128">
        <f t="shared" ca="1" si="24"/>
        <v>3352.4425680896884</v>
      </c>
      <c r="AP11" s="128">
        <f t="shared" ca="1" si="25"/>
        <v>278.54597727788234</v>
      </c>
      <c r="AQ11" s="129">
        <f t="shared" ca="1" si="26"/>
        <v>81.126895866030551</v>
      </c>
      <c r="AS11" s="187">
        <f t="shared" ca="1" si="27"/>
        <v>3348.8397492851182</v>
      </c>
      <c r="AT11" s="127">
        <f t="shared" ca="1" si="28"/>
        <v>3358.6038233718668</v>
      </c>
      <c r="AU11" s="128">
        <f t="shared" ca="1" si="29"/>
        <v>-9.7640740867486784</v>
      </c>
      <c r="AV11" s="128">
        <f t="shared" ca="1" si="30"/>
        <v>3349.8161566937929</v>
      </c>
      <c r="AW11" s="128">
        <f t="shared" ca="1" si="31"/>
        <v>279.10919997607419</v>
      </c>
      <c r="AX11" s="129">
        <f t="shared" ca="1" si="32"/>
        <v>95.337142771517037</v>
      </c>
      <c r="AZ11" s="187">
        <f t="shared" ca="1" si="33"/>
        <v>3348.8397492851182</v>
      </c>
      <c r="BA11" s="127">
        <f t="shared" ca="1" si="34"/>
        <v>3431.9200692353597</v>
      </c>
      <c r="BB11" s="128">
        <f t="shared" ca="1" si="35"/>
        <v>-83.080319950241574</v>
      </c>
      <c r="BC11" s="128">
        <f t="shared" ca="1" si="36"/>
        <v>3423.6120372403357</v>
      </c>
      <c r="BD11" s="128">
        <f t="shared" ca="1" si="37"/>
        <v>245.30175575828304</v>
      </c>
      <c r="BE11" s="129">
        <f t="shared" ca="1" si="38"/>
        <v>6902.3395630345076</v>
      </c>
      <c r="BG11" s="187">
        <f t="shared" ca="1" si="39"/>
        <v>3348.8397492851182</v>
      </c>
      <c r="BH11" s="127">
        <f t="shared" ca="1" si="40"/>
        <v>3391.5072440504391</v>
      </c>
      <c r="BI11" s="128">
        <f t="shared" ca="1" si="41"/>
        <v>-42.667494765320953</v>
      </c>
      <c r="BJ11" s="128">
        <f t="shared" ca="1" si="42"/>
        <v>3382.9737450973748</v>
      </c>
      <c r="BK11" s="128">
        <f t="shared" ca="1" si="43"/>
        <v>251.20337740344033</v>
      </c>
      <c r="BL11" s="129">
        <f t="shared" ca="1" si="44"/>
        <v>1820.5151095486908</v>
      </c>
      <c r="BN11" s="187">
        <f t="shared" ca="1" si="45"/>
        <v>3348.8397492851182</v>
      </c>
      <c r="BO11" s="127">
        <f t="shared" ca="1" si="46"/>
        <v>3347.0117341605269</v>
      </c>
      <c r="BP11" s="128">
        <f t="shared" ca="1" si="47"/>
        <v>1.8280151245912748</v>
      </c>
      <c r="BQ11" s="128">
        <f t="shared" ca="1" si="48"/>
        <v>3347.7429402103635</v>
      </c>
      <c r="BR11" s="128">
        <f t="shared" ca="1" si="49"/>
        <v>260.04830775971232</v>
      </c>
      <c r="BS11" s="129">
        <f t="shared" ca="1" si="50"/>
        <v>3.3416392957344541</v>
      </c>
      <c r="BU11" s="187">
        <f t="shared" ca="1" si="51"/>
        <v>3348.8397492851182</v>
      </c>
      <c r="BV11" s="127">
        <f t="shared" ca="1" si="52"/>
        <v>3336.0831307085618</v>
      </c>
      <c r="BW11" s="128">
        <f t="shared" ca="1" si="53"/>
        <v>12.75661857655632</v>
      </c>
      <c r="BX11" s="128">
        <f t="shared" ca="1" si="54"/>
        <v>3343.7371018544954</v>
      </c>
      <c r="BY11" s="128">
        <f t="shared" ca="1" si="55"/>
        <v>265.72619024047737</v>
      </c>
      <c r="BZ11" s="129">
        <f t="shared" ca="1" si="56"/>
        <v>162.73131750774181</v>
      </c>
      <c r="CB11" s="187">
        <f t="shared" ca="1" si="57"/>
        <v>3348.8397492851182</v>
      </c>
      <c r="CC11" s="127">
        <f t="shared" ca="1" si="58"/>
        <v>3348.4875518767321</v>
      </c>
      <c r="CD11" s="128">
        <f t="shared" ca="1" si="59"/>
        <v>0.35219740838601865</v>
      </c>
      <c r="CE11" s="128">
        <f t="shared" ca="1" si="60"/>
        <v>3348.8045295442794</v>
      </c>
      <c r="CF11" s="128">
        <f t="shared" ca="1" si="61"/>
        <v>270.28378659319105</v>
      </c>
      <c r="CG11" s="129">
        <f t="shared" ca="1" si="62"/>
        <v>0.124043014473828</v>
      </c>
      <c r="CI11" s="187">
        <f t="shared" ca="1" si="63"/>
        <v>3348.8397492851182</v>
      </c>
      <c r="CJ11" s="127">
        <f t="shared" ca="1" si="64"/>
        <v>3271.0629282488985</v>
      </c>
      <c r="CK11" s="128">
        <f t="shared" ca="1" si="65"/>
        <v>77.776821036219644</v>
      </c>
      <c r="CL11" s="128">
        <f t="shared" ca="1" si="66"/>
        <v>3278.8406103525203</v>
      </c>
      <c r="CM11" s="128">
        <f t="shared" ca="1" si="67"/>
        <v>206.6920293506704</v>
      </c>
      <c r="CN11" s="129">
        <f t="shared" ca="1" si="68"/>
        <v>6049.2338905001388</v>
      </c>
      <c r="CP11" s="187">
        <f t="shared" ca="1" si="69"/>
        <v>3348.8397492851182</v>
      </c>
      <c r="CQ11" s="127">
        <f t="shared" ca="1" si="70"/>
        <v>3260.7953502901469</v>
      </c>
      <c r="CR11" s="128">
        <f t="shared" ca="1" si="71"/>
        <v>88.044398994971289</v>
      </c>
      <c r="CS11" s="128">
        <f t="shared" ca="1" si="72"/>
        <v>3278.404230089141</v>
      </c>
      <c r="CT11" s="128">
        <f t="shared" ca="1" si="73"/>
        <v>222.0008173430148</v>
      </c>
      <c r="CU11" s="129">
        <f t="shared" ca="1" si="74"/>
        <v>7751.8161943857012</v>
      </c>
      <c r="CW11" s="187">
        <f t="shared" ca="1" si="75"/>
        <v>3348.8397492851182</v>
      </c>
      <c r="CX11" s="127">
        <f t="shared" ca="1" si="76"/>
        <v>3265.7450792790141</v>
      </c>
      <c r="CY11" s="128">
        <f t="shared" ca="1" si="77"/>
        <v>83.094670006104025</v>
      </c>
      <c r="CZ11" s="128">
        <f t="shared" ca="1" si="78"/>
        <v>3298.9829472814558</v>
      </c>
      <c r="DA11" s="128">
        <f t="shared" ca="1" si="79"/>
        <v>242.79356770944312</v>
      </c>
      <c r="DB11" s="129">
        <f t="shared" ca="1" si="80"/>
        <v>6904.7241834233237</v>
      </c>
      <c r="DD11" s="187">
        <f t="shared" ca="1" si="81"/>
        <v>3348.8397492851182</v>
      </c>
      <c r="DE11" s="127">
        <f t="shared" ca="1" si="82"/>
        <v>3289.9437239228614</v>
      </c>
      <c r="DF11" s="128">
        <f t="shared" ca="1" si="83"/>
        <v>58.896025362256751</v>
      </c>
      <c r="DG11" s="128">
        <f t="shared" ca="1" si="84"/>
        <v>3325.2813391402156</v>
      </c>
      <c r="DH11" s="128">
        <f t="shared" ca="1" si="85"/>
        <v>253.77724921655292</v>
      </c>
      <c r="DI11" s="129">
        <f t="shared" ca="1" si="86"/>
        <v>3468.7418034715906</v>
      </c>
      <c r="DK11" s="187">
        <f t="shared" ca="1" si="87"/>
        <v>3348.8397492851182</v>
      </c>
      <c r="DL11" s="127">
        <f t="shared" ca="1" si="88"/>
        <v>3331.3186495431455</v>
      </c>
      <c r="DM11" s="128">
        <f t="shared" ca="1" si="89"/>
        <v>17.521099741972648</v>
      </c>
      <c r="DN11" s="128">
        <f t="shared" ca="1" si="90"/>
        <v>3347.0876393109211</v>
      </c>
      <c r="DO11" s="128">
        <f t="shared" ca="1" si="91"/>
        <v>259.70198321813018</v>
      </c>
      <c r="DP11" s="129">
        <f t="shared" ca="1" si="92"/>
        <v>306.988936168154</v>
      </c>
      <c r="DR11" s="185">
        <v>12</v>
      </c>
    </row>
    <row r="12" spans="1:122" ht="16.5" thickBot="1" x14ac:dyDescent="0.3">
      <c r="A12" t="s">
        <v>85</v>
      </c>
      <c r="B12" s="139">
        <f ca="1">MIN(D11:D16,F11:F16,H11:H16)</f>
        <v>2.6271359855623553</v>
      </c>
      <c r="C12" s="140">
        <f ca="1">MIN(E5:E9,G5:G9,I5:I9)</f>
        <v>253.22058700450887</v>
      </c>
      <c r="D12" s="188">
        <f ca="1">ABS(D5)</f>
        <v>250.32080497541455</v>
      </c>
      <c r="E12" s="135"/>
      <c r="F12" s="189">
        <f ca="1">ABS(F5)</f>
        <v>21.804682860131965</v>
      </c>
      <c r="G12" s="135"/>
      <c r="H12" s="190">
        <f ca="1">ABS(H5)</f>
        <v>45.327416685563662</v>
      </c>
      <c r="J12" s="145">
        <f ca="1">E6</f>
        <v>323.95959782545856</v>
      </c>
      <c r="K12" s="146">
        <f>C6</f>
        <v>0.2</v>
      </c>
      <c r="L12" s="147">
        <f>D$3</f>
        <v>5.0000000000000001E-3</v>
      </c>
      <c r="M12" s="142">
        <f t="shared" ref="M12:M25" ca="1" si="93">(J12=C$12)*1</f>
        <v>0</v>
      </c>
      <c r="N12" s="142">
        <f t="shared" ref="N12:O25" ca="1" si="94">K12*$M12</f>
        <v>0</v>
      </c>
      <c r="O12" s="88">
        <f t="shared" ca="1" si="94"/>
        <v>0</v>
      </c>
      <c r="P12">
        <f t="shared" ca="1" si="2"/>
        <v>1986</v>
      </c>
      <c r="Q12" s="187">
        <f t="shared" ca="1" si="3"/>
        <v>3430.8469746135684</v>
      </c>
      <c r="R12" s="127">
        <f t="shared" ca="1" si="4"/>
        <v>3754.8121660699503</v>
      </c>
      <c r="S12" s="128">
        <f t="shared" ca="1" si="5"/>
        <v>-323.96519145638194</v>
      </c>
      <c r="T12" s="128">
        <f t="shared" ca="1" si="6"/>
        <v>3722.4156469243121</v>
      </c>
      <c r="U12" s="128">
        <f t="shared" ca="1" si="7"/>
        <v>274.60353341278193</v>
      </c>
      <c r="V12" s="129">
        <f t="shared" ca="1" si="8"/>
        <v>104953.44527537021</v>
      </c>
      <c r="X12" s="187">
        <f t="shared" ca="1" si="9"/>
        <v>3430.8469746135684</v>
      </c>
      <c r="Y12" s="127">
        <f t="shared" ca="1" si="10"/>
        <v>3700.788507578387</v>
      </c>
      <c r="Z12" s="128">
        <f t="shared" ca="1" si="11"/>
        <v>-269.94153296481863</v>
      </c>
      <c r="AA12" s="128">
        <f t="shared" ca="1" si="12"/>
        <v>3646.8002009854231</v>
      </c>
      <c r="AB12" s="128">
        <f t="shared" ca="1" si="13"/>
        <v>275.52915565689744</v>
      </c>
      <c r="AC12" s="129">
        <f t="shared" ca="1" si="14"/>
        <v>72868.431219396269</v>
      </c>
      <c r="AE12" s="187">
        <f t="shared" ca="1" si="15"/>
        <v>3430.8469746135684</v>
      </c>
      <c r="AF12" s="127">
        <f t="shared" ca="1" si="16"/>
        <v>3646.2531465016036</v>
      </c>
      <c r="AG12" s="128">
        <f t="shared" ca="1" si="17"/>
        <v>-215.40617188803526</v>
      </c>
      <c r="AH12" s="128">
        <f t="shared" ca="1" si="18"/>
        <v>3560.0906777463897</v>
      </c>
      <c r="AI12" s="128">
        <f t="shared" ca="1" si="19"/>
        <v>276.80368648193013</v>
      </c>
      <c r="AJ12" s="129">
        <f t="shared" ca="1" si="20"/>
        <v>46399.81888745779</v>
      </c>
      <c r="AL12" s="187">
        <f t="shared" ca="1" si="21"/>
        <v>3430.8469746135684</v>
      </c>
      <c r="AM12" s="127">
        <f t="shared" ca="1" si="22"/>
        <v>3630.9885453675706</v>
      </c>
      <c r="AN12" s="128">
        <f t="shared" ca="1" si="23"/>
        <v>-200.14157075400226</v>
      </c>
      <c r="AO12" s="128">
        <f t="shared" ca="1" si="24"/>
        <v>3510.9036029151694</v>
      </c>
      <c r="AP12" s="128">
        <f t="shared" ca="1" si="25"/>
        <v>277.54526942411235</v>
      </c>
      <c r="AQ12" s="129">
        <f t="shared" ca="1" si="26"/>
        <v>40056.648343879293</v>
      </c>
      <c r="AS12" s="187">
        <f t="shared" ca="1" si="27"/>
        <v>3430.8469746135684</v>
      </c>
      <c r="AT12" s="127">
        <f t="shared" ca="1" si="28"/>
        <v>3628.9253566698671</v>
      </c>
      <c r="AU12" s="128">
        <f t="shared" ca="1" si="29"/>
        <v>-198.07838205629878</v>
      </c>
      <c r="AV12" s="128">
        <f t="shared" ca="1" si="30"/>
        <v>3450.654812819198</v>
      </c>
      <c r="AW12" s="128">
        <f t="shared" ca="1" si="31"/>
        <v>278.11880806579268</v>
      </c>
      <c r="AX12" s="129">
        <f t="shared" ca="1" si="32"/>
        <v>39235.045438041067</v>
      </c>
      <c r="AZ12" s="187">
        <f t="shared" ca="1" si="33"/>
        <v>3430.8469746135684</v>
      </c>
      <c r="BA12" s="127">
        <f t="shared" ca="1" si="34"/>
        <v>3668.9137929986186</v>
      </c>
      <c r="BB12" s="128">
        <f t="shared" ca="1" si="35"/>
        <v>-238.06681838505028</v>
      </c>
      <c r="BC12" s="128">
        <f t="shared" ca="1" si="36"/>
        <v>3645.1071111601136</v>
      </c>
      <c r="BD12" s="128">
        <f t="shared" ca="1" si="37"/>
        <v>233.39841483903052</v>
      </c>
      <c r="BE12" s="129">
        <f t="shared" ca="1" si="38"/>
        <v>56675.810015980518</v>
      </c>
      <c r="BG12" s="187">
        <f t="shared" ca="1" si="39"/>
        <v>3430.8469746135684</v>
      </c>
      <c r="BH12" s="127">
        <f t="shared" ca="1" si="40"/>
        <v>3634.1771225008151</v>
      </c>
      <c r="BI12" s="128">
        <f t="shared" ca="1" si="41"/>
        <v>-203.33014788724677</v>
      </c>
      <c r="BJ12" s="128">
        <f t="shared" ca="1" si="42"/>
        <v>3593.5110929233656</v>
      </c>
      <c r="BK12" s="128">
        <f t="shared" ca="1" si="43"/>
        <v>241.036870009078</v>
      </c>
      <c r="BL12" s="129">
        <f t="shared" ca="1" si="44"/>
        <v>41343.149039849639</v>
      </c>
      <c r="BN12" s="187">
        <f t="shared" ca="1" si="45"/>
        <v>3430.8469746135684</v>
      </c>
      <c r="BO12" s="127">
        <f t="shared" ca="1" si="46"/>
        <v>3607.7912479700758</v>
      </c>
      <c r="BP12" s="128">
        <f t="shared" ca="1" si="47"/>
        <v>-176.94427335650744</v>
      </c>
      <c r="BQ12" s="128">
        <f t="shared" ca="1" si="48"/>
        <v>3537.0135386274728</v>
      </c>
      <c r="BR12" s="128">
        <f t="shared" ca="1" si="49"/>
        <v>251.20109409188694</v>
      </c>
      <c r="BS12" s="129">
        <f t="shared" ca="1" si="50"/>
        <v>31309.275873662427</v>
      </c>
      <c r="BU12" s="187">
        <f t="shared" ca="1" si="51"/>
        <v>3430.8469746135684</v>
      </c>
      <c r="BV12" s="127">
        <f t="shared" ca="1" si="52"/>
        <v>3609.463292094973</v>
      </c>
      <c r="BW12" s="128">
        <f t="shared" ca="1" si="53"/>
        <v>-178.61631748140462</v>
      </c>
      <c r="BX12" s="128">
        <f t="shared" ca="1" si="54"/>
        <v>3502.2935016061301</v>
      </c>
      <c r="BY12" s="128">
        <f t="shared" ca="1" si="55"/>
        <v>256.79537436640715</v>
      </c>
      <c r="BZ12" s="129">
        <f t="shared" ca="1" si="56"/>
        <v>31903.788870617929</v>
      </c>
      <c r="CB12" s="187">
        <f t="shared" ca="1" si="57"/>
        <v>3430.8469746135684</v>
      </c>
      <c r="CC12" s="127">
        <f t="shared" ca="1" si="58"/>
        <v>3619.0883161374704</v>
      </c>
      <c r="CD12" s="128">
        <f t="shared" ca="1" si="59"/>
        <v>-188.24134152390207</v>
      </c>
      <c r="CE12" s="128">
        <f t="shared" ca="1" si="60"/>
        <v>3449.6711087659587</v>
      </c>
      <c r="CF12" s="128">
        <f t="shared" ca="1" si="61"/>
        <v>260.87171951699594</v>
      </c>
      <c r="CG12" s="129">
        <f t="shared" ca="1" si="62"/>
        <v>35434.802658718334</v>
      </c>
      <c r="CI12" s="187">
        <f t="shared" ca="1" si="63"/>
        <v>3430.8469746135684</v>
      </c>
      <c r="CJ12" s="127">
        <f t="shared" ca="1" si="64"/>
        <v>3485.5326397031909</v>
      </c>
      <c r="CK12" s="128">
        <f t="shared" ca="1" si="65"/>
        <v>-54.685665089622489</v>
      </c>
      <c r="CL12" s="128">
        <f t="shared" ca="1" si="66"/>
        <v>3480.0640731942285</v>
      </c>
      <c r="CM12" s="128">
        <f t="shared" ca="1" si="67"/>
        <v>195.75489633274589</v>
      </c>
      <c r="CN12" s="129">
        <f t="shared" ca="1" si="68"/>
        <v>2990.5219662943559</v>
      </c>
      <c r="CP12" s="187">
        <f t="shared" ca="1" si="69"/>
        <v>3430.8469746135684</v>
      </c>
      <c r="CQ12" s="127">
        <f t="shared" ca="1" si="70"/>
        <v>3500.4050474321557</v>
      </c>
      <c r="CR12" s="128">
        <f t="shared" ca="1" si="71"/>
        <v>-69.558072818587334</v>
      </c>
      <c r="CS12" s="128">
        <f t="shared" ca="1" si="72"/>
        <v>3486.493432868438</v>
      </c>
      <c r="CT12" s="128">
        <f t="shared" ca="1" si="73"/>
        <v>208.08920277929732</v>
      </c>
      <c r="CU12" s="129">
        <f t="shared" ca="1" si="74"/>
        <v>4838.3254942358981</v>
      </c>
      <c r="CW12" s="187">
        <f t="shared" ca="1" si="75"/>
        <v>3430.8469746135684</v>
      </c>
      <c r="CX12" s="127">
        <f t="shared" ca="1" si="76"/>
        <v>3541.7765149908992</v>
      </c>
      <c r="CY12" s="128">
        <f t="shared" ca="1" si="77"/>
        <v>-110.9295403773308</v>
      </c>
      <c r="CZ12" s="128">
        <f t="shared" ca="1" si="78"/>
        <v>3497.4046988399668</v>
      </c>
      <c r="DA12" s="128">
        <f t="shared" ca="1" si="79"/>
        <v>220.60765963397697</v>
      </c>
      <c r="DB12" s="129">
        <f t="shared" ca="1" si="80"/>
        <v>12305.362928325863</v>
      </c>
      <c r="DD12" s="187">
        <f t="shared" ca="1" si="81"/>
        <v>3430.8469746135684</v>
      </c>
      <c r="DE12" s="127">
        <f t="shared" ca="1" si="82"/>
        <v>3579.0585883567683</v>
      </c>
      <c r="DF12" s="128">
        <f t="shared" ca="1" si="83"/>
        <v>-148.21161374319991</v>
      </c>
      <c r="DG12" s="128">
        <f t="shared" ca="1" si="84"/>
        <v>3490.1316201108484</v>
      </c>
      <c r="DH12" s="128">
        <f t="shared" ca="1" si="85"/>
        <v>224.13492646791292</v>
      </c>
      <c r="DI12" s="129">
        <f t="shared" ca="1" si="86"/>
        <v>21966.682448363485</v>
      </c>
      <c r="DK12" s="187">
        <f t="shared" ca="1" si="87"/>
        <v>3430.8469746135684</v>
      </c>
      <c r="DL12" s="127">
        <f t="shared" ca="1" si="88"/>
        <v>3606.7896225290515</v>
      </c>
      <c r="DM12" s="128">
        <f t="shared" ca="1" si="89"/>
        <v>-175.94264791548312</v>
      </c>
      <c r="DN12" s="128">
        <f t="shared" ca="1" si="90"/>
        <v>3448.4412394051169</v>
      </c>
      <c r="DO12" s="128">
        <f t="shared" ca="1" si="91"/>
        <v>224.51345363503356</v>
      </c>
      <c r="DP12" s="129">
        <f t="shared" ca="1" si="92"/>
        <v>30955.815355511659</v>
      </c>
      <c r="DR12" s="185">
        <v>13</v>
      </c>
    </row>
    <row r="13" spans="1:122" ht="15.75" x14ac:dyDescent="0.25">
      <c r="D13" s="141">
        <f t="shared" ref="D13:F16" ca="1" si="95">ABS(D6)</f>
        <v>156.29306691826187</v>
      </c>
      <c r="E13" s="142"/>
      <c r="F13" s="143">
        <f t="shared" ca="1" si="95"/>
        <v>6.6901013399676357</v>
      </c>
      <c r="G13" s="142"/>
      <c r="H13" s="144">
        <f ca="1">ABS(H6)</f>
        <v>25.041829439756693</v>
      </c>
      <c r="J13" s="145">
        <f ca="1">E7</f>
        <v>280.90363981023467</v>
      </c>
      <c r="K13" s="146">
        <f>C7</f>
        <v>0.4</v>
      </c>
      <c r="L13" s="147">
        <f>D$3</f>
        <v>5.0000000000000001E-3</v>
      </c>
      <c r="M13" s="142">
        <f t="shared" ca="1" si="93"/>
        <v>0</v>
      </c>
      <c r="N13" s="142">
        <f t="shared" ca="1" si="94"/>
        <v>0</v>
      </c>
      <c r="O13" s="88">
        <f t="shared" ca="1" si="94"/>
        <v>0</v>
      </c>
      <c r="P13">
        <f t="shared" ca="1" si="2"/>
        <v>1987</v>
      </c>
      <c r="Q13" s="187">
        <f t="shared" ca="1" si="3"/>
        <v>3943.7081188110842</v>
      </c>
      <c r="R13" s="127">
        <f t="shared" ca="1" si="4"/>
        <v>3997.019180337094</v>
      </c>
      <c r="S13" s="128">
        <f t="shared" ca="1" si="5"/>
        <v>-53.31106152600978</v>
      </c>
      <c r="T13" s="128">
        <f t="shared" ca="1" si="6"/>
        <v>3991.688074184493</v>
      </c>
      <c r="U13" s="128">
        <f t="shared" ca="1" si="7"/>
        <v>274.3369781051519</v>
      </c>
      <c r="V13" s="129">
        <f t="shared" ca="1" si="8"/>
        <v>2842.0692810300002</v>
      </c>
      <c r="X13" s="187">
        <f t="shared" ca="1" si="9"/>
        <v>3943.7081188110842</v>
      </c>
      <c r="Y13" s="127">
        <f t="shared" ca="1" si="10"/>
        <v>3922.3293566423204</v>
      </c>
      <c r="Z13" s="128">
        <f t="shared" ca="1" si="11"/>
        <v>21.378762168763842</v>
      </c>
      <c r="AA13" s="128">
        <f t="shared" ca="1" si="12"/>
        <v>3926.6051090760729</v>
      </c>
      <c r="AB13" s="128">
        <f t="shared" ca="1" si="13"/>
        <v>275.63604946774126</v>
      </c>
      <c r="AC13" s="129">
        <f t="shared" ca="1" si="14"/>
        <v>457.05147186856806</v>
      </c>
      <c r="AE13" s="187">
        <f t="shared" ca="1" si="15"/>
        <v>3943.7081188110842</v>
      </c>
      <c r="AF13" s="127">
        <f t="shared" ca="1" si="16"/>
        <v>3836.8943642283198</v>
      </c>
      <c r="AG13" s="128">
        <f t="shared" ca="1" si="17"/>
        <v>106.81375458276443</v>
      </c>
      <c r="AH13" s="128">
        <f t="shared" ca="1" si="18"/>
        <v>3879.6198660614255</v>
      </c>
      <c r="AI13" s="128">
        <f t="shared" ca="1" si="19"/>
        <v>277.33775525484396</v>
      </c>
      <c r="AJ13" s="129">
        <f t="shared" ca="1" si="20"/>
        <v>11409.17816806703</v>
      </c>
      <c r="AL13" s="187">
        <f t="shared" ca="1" si="21"/>
        <v>3943.7081188110842</v>
      </c>
      <c r="AM13" s="127">
        <f t="shared" ca="1" si="22"/>
        <v>3788.4488723392815</v>
      </c>
      <c r="AN13" s="128">
        <f t="shared" ca="1" si="23"/>
        <v>155.25924647180273</v>
      </c>
      <c r="AO13" s="128">
        <f t="shared" ca="1" si="24"/>
        <v>3881.6044202223629</v>
      </c>
      <c r="AP13" s="128">
        <f t="shared" ca="1" si="25"/>
        <v>278.32156565647136</v>
      </c>
      <c r="AQ13" s="129">
        <f t="shared" ca="1" si="26"/>
        <v>24105.433614991987</v>
      </c>
      <c r="AS13" s="187">
        <f t="shared" ca="1" si="27"/>
        <v>3943.7081188110842</v>
      </c>
      <c r="AT13" s="127">
        <f t="shared" ca="1" si="28"/>
        <v>3728.7736208849906</v>
      </c>
      <c r="AU13" s="128">
        <f t="shared" ca="1" si="29"/>
        <v>214.93449792609363</v>
      </c>
      <c r="AV13" s="128">
        <f t="shared" ca="1" si="30"/>
        <v>3922.214669018475</v>
      </c>
      <c r="AW13" s="128">
        <f t="shared" ca="1" si="31"/>
        <v>279.19348055542315</v>
      </c>
      <c r="AX13" s="129">
        <f t="shared" ca="1" si="32"/>
        <v>46196.838398741944</v>
      </c>
      <c r="AZ13" s="187">
        <f t="shared" ca="1" si="33"/>
        <v>3943.7081188110842</v>
      </c>
      <c r="BA13" s="127">
        <f t="shared" ca="1" si="34"/>
        <v>3878.5055259991441</v>
      </c>
      <c r="BB13" s="128">
        <f t="shared" ca="1" si="35"/>
        <v>65.202592811940121</v>
      </c>
      <c r="BC13" s="128">
        <f t="shared" ca="1" si="36"/>
        <v>3885.0257852803379</v>
      </c>
      <c r="BD13" s="128">
        <f t="shared" ca="1" si="37"/>
        <v>236.65854447962752</v>
      </c>
      <c r="BE13" s="129">
        <f t="shared" ca="1" si="38"/>
        <v>4251.3781093996658</v>
      </c>
      <c r="BG13" s="187">
        <f t="shared" ca="1" si="39"/>
        <v>3943.7081188110842</v>
      </c>
      <c r="BH13" s="127">
        <f t="shared" ca="1" si="40"/>
        <v>3834.5479629324436</v>
      </c>
      <c r="BI13" s="128">
        <f t="shared" ca="1" si="41"/>
        <v>109.16015587864058</v>
      </c>
      <c r="BJ13" s="128">
        <f t="shared" ca="1" si="42"/>
        <v>3856.3799941081716</v>
      </c>
      <c r="BK13" s="128">
        <f t="shared" ca="1" si="43"/>
        <v>246.49487780301004</v>
      </c>
      <c r="BL13" s="129">
        <f t="shared" ca="1" si="44"/>
        <v>11915.93963144911</v>
      </c>
      <c r="BN13" s="187">
        <f t="shared" ca="1" si="45"/>
        <v>3943.7081188110842</v>
      </c>
      <c r="BO13" s="127">
        <f t="shared" ca="1" si="46"/>
        <v>3788.2146327193595</v>
      </c>
      <c r="BP13" s="128">
        <f t="shared" ca="1" si="47"/>
        <v>155.49348609172466</v>
      </c>
      <c r="BQ13" s="128">
        <f t="shared" ca="1" si="48"/>
        <v>3850.4120271560496</v>
      </c>
      <c r="BR13" s="128">
        <f t="shared" ca="1" si="49"/>
        <v>258.9757683964732</v>
      </c>
      <c r="BS13" s="129">
        <f t="shared" ca="1" si="50"/>
        <v>24178.224216957373</v>
      </c>
      <c r="BU13" s="187">
        <f t="shared" ca="1" si="51"/>
        <v>3943.7081188110842</v>
      </c>
      <c r="BV13" s="127">
        <f t="shared" ca="1" si="52"/>
        <v>3759.0888759725372</v>
      </c>
      <c r="BW13" s="128">
        <f t="shared" ca="1" si="53"/>
        <v>184.61924283854705</v>
      </c>
      <c r="BX13" s="128">
        <f t="shared" ca="1" si="54"/>
        <v>3869.8604216756653</v>
      </c>
      <c r="BY13" s="128">
        <f t="shared" ca="1" si="55"/>
        <v>266.02633650833451</v>
      </c>
      <c r="BZ13" s="129">
        <f t="shared" ca="1" si="56"/>
        <v>34084.264826278406</v>
      </c>
      <c r="CB13" s="187">
        <f t="shared" ca="1" si="57"/>
        <v>3943.7081188110842</v>
      </c>
      <c r="CC13" s="127">
        <f t="shared" ca="1" si="58"/>
        <v>3710.5428282829548</v>
      </c>
      <c r="CD13" s="128">
        <f t="shared" ca="1" si="59"/>
        <v>233.16529052812939</v>
      </c>
      <c r="CE13" s="128">
        <f t="shared" ca="1" si="60"/>
        <v>3920.391589758271</v>
      </c>
      <c r="CF13" s="128">
        <f t="shared" ca="1" si="61"/>
        <v>272.52998404340241</v>
      </c>
      <c r="CG13" s="129">
        <f t="shared" ca="1" si="62"/>
        <v>54366.052707066985</v>
      </c>
      <c r="CI13" s="187">
        <f t="shared" ca="1" si="63"/>
        <v>3943.7081188110842</v>
      </c>
      <c r="CJ13" s="127">
        <f t="shared" ca="1" si="64"/>
        <v>3675.8189695269743</v>
      </c>
      <c r="CK13" s="128">
        <f t="shared" ca="1" si="65"/>
        <v>267.88914928410986</v>
      </c>
      <c r="CL13" s="128">
        <f t="shared" ca="1" si="66"/>
        <v>3702.6078844553854</v>
      </c>
      <c r="CM13" s="128">
        <f t="shared" ca="1" si="67"/>
        <v>249.33272618956786</v>
      </c>
      <c r="CN13" s="129">
        <f t="shared" ca="1" si="68"/>
        <v>71764.596304164093</v>
      </c>
      <c r="CP13" s="187">
        <f t="shared" ca="1" si="69"/>
        <v>3943.7081188110842</v>
      </c>
      <c r="CQ13" s="127">
        <f t="shared" ca="1" si="70"/>
        <v>3694.5826356477355</v>
      </c>
      <c r="CR13" s="128">
        <f t="shared" ca="1" si="71"/>
        <v>249.12548316334869</v>
      </c>
      <c r="CS13" s="128">
        <f t="shared" ca="1" si="72"/>
        <v>3744.4077322804051</v>
      </c>
      <c r="CT13" s="128">
        <f t="shared" ca="1" si="73"/>
        <v>257.91429941196708</v>
      </c>
      <c r="CU13" s="129">
        <f t="shared" ca="1" si="74"/>
        <v>62063.506361371932</v>
      </c>
      <c r="CW13" s="187">
        <f t="shared" ca="1" si="75"/>
        <v>3943.7081188110842</v>
      </c>
      <c r="CX13" s="127">
        <f t="shared" ca="1" si="76"/>
        <v>3718.012358473944</v>
      </c>
      <c r="CY13" s="128">
        <f t="shared" ca="1" si="77"/>
        <v>225.6957603371402</v>
      </c>
      <c r="CZ13" s="128">
        <f t="shared" ca="1" si="78"/>
        <v>3808.2906626088002</v>
      </c>
      <c r="DA13" s="128">
        <f t="shared" ca="1" si="79"/>
        <v>265.74681170140502</v>
      </c>
      <c r="DB13" s="129">
        <f t="shared" ca="1" si="80"/>
        <v>50938.576234159831</v>
      </c>
      <c r="DD13" s="187">
        <f t="shared" ca="1" si="81"/>
        <v>3943.7081188110842</v>
      </c>
      <c r="DE13" s="127">
        <f t="shared" ca="1" si="82"/>
        <v>3714.2665465787613</v>
      </c>
      <c r="DF13" s="128">
        <f t="shared" ca="1" si="83"/>
        <v>229.44157223232287</v>
      </c>
      <c r="DG13" s="128">
        <f t="shared" ca="1" si="84"/>
        <v>3851.931489918155</v>
      </c>
      <c r="DH13" s="128">
        <f t="shared" ca="1" si="85"/>
        <v>270.02324091437748</v>
      </c>
      <c r="DI13" s="129">
        <f t="shared" ca="1" si="86"/>
        <v>52643.435068440231</v>
      </c>
      <c r="DK13" s="187">
        <f t="shared" ca="1" si="87"/>
        <v>3943.7081188110842</v>
      </c>
      <c r="DL13" s="127">
        <f t="shared" ca="1" si="88"/>
        <v>3672.9546930401502</v>
      </c>
      <c r="DM13" s="128">
        <f t="shared" ca="1" si="89"/>
        <v>270.75342577093397</v>
      </c>
      <c r="DN13" s="128">
        <f t="shared" ca="1" si="90"/>
        <v>3916.6327762339906</v>
      </c>
      <c r="DO13" s="128">
        <f t="shared" ca="1" si="91"/>
        <v>278.66413878922037</v>
      </c>
      <c r="DP13" s="129">
        <f t="shared" ca="1" si="92"/>
        <v>73307.417566696648</v>
      </c>
      <c r="DR13" s="185">
        <v>14</v>
      </c>
    </row>
    <row r="14" spans="1:122" ht="15.75" x14ac:dyDescent="0.25">
      <c r="D14" s="141">
        <f t="shared" ca="1" si="95"/>
        <v>89.663314393653096</v>
      </c>
      <c r="E14" s="142"/>
      <c r="F14" s="143">
        <f t="shared" ca="1" si="95"/>
        <v>19.000550245787331</v>
      </c>
      <c r="G14" s="142"/>
      <c r="H14" s="144">
        <f ca="1">ABS(H7)</f>
        <v>4.2278747762566287</v>
      </c>
      <c r="J14" s="145">
        <f ca="1">E8</f>
        <v>264.56194505719986</v>
      </c>
      <c r="K14" s="146">
        <f>C8</f>
        <v>0.6</v>
      </c>
      <c r="L14" s="147">
        <f>D$3</f>
        <v>5.0000000000000001E-3</v>
      </c>
      <c r="M14" s="142">
        <f t="shared" ca="1" si="93"/>
        <v>0</v>
      </c>
      <c r="N14" s="142">
        <f t="shared" ca="1" si="94"/>
        <v>0</v>
      </c>
      <c r="O14" s="88">
        <f t="shared" ca="1" si="94"/>
        <v>0</v>
      </c>
      <c r="P14">
        <f t="shared" ca="1" si="2"/>
        <v>1988</v>
      </c>
      <c r="Q14" s="187">
        <f t="shared" ca="1" si="3"/>
        <v>3656.2588299140139</v>
      </c>
      <c r="R14" s="127">
        <f t="shared" ca="1" si="4"/>
        <v>4266.0250522896449</v>
      </c>
      <c r="S14" s="128">
        <f t="shared" ca="1" si="5"/>
        <v>-609.76622237563106</v>
      </c>
      <c r="T14" s="128">
        <f t="shared" ca="1" si="6"/>
        <v>4205.048430052082</v>
      </c>
      <c r="U14" s="128">
        <f t="shared" ca="1" si="7"/>
        <v>271.28814699327376</v>
      </c>
      <c r="V14" s="129">
        <f t="shared" ca="1" si="8"/>
        <v>371814.84595024755</v>
      </c>
      <c r="X14" s="187">
        <f t="shared" ca="1" si="9"/>
        <v>3656.2588299140139</v>
      </c>
      <c r="Y14" s="127">
        <f t="shared" ca="1" si="10"/>
        <v>4202.241158543814</v>
      </c>
      <c r="Z14" s="128">
        <f t="shared" ca="1" si="11"/>
        <v>-545.98232862980012</v>
      </c>
      <c r="AA14" s="128">
        <f t="shared" ca="1" si="12"/>
        <v>4093.044692817854</v>
      </c>
      <c r="AB14" s="128">
        <f t="shared" ca="1" si="13"/>
        <v>272.90613782459224</v>
      </c>
      <c r="AC14" s="129">
        <f t="shared" ca="1" si="14"/>
        <v>298096.70317601907</v>
      </c>
      <c r="AE14" s="187">
        <f t="shared" ca="1" si="15"/>
        <v>3656.2588299140139</v>
      </c>
      <c r="AF14" s="127">
        <f t="shared" ca="1" si="16"/>
        <v>4156.9576213162691</v>
      </c>
      <c r="AG14" s="128">
        <f t="shared" ca="1" si="17"/>
        <v>-500.69879140225521</v>
      </c>
      <c r="AH14" s="128">
        <f t="shared" ca="1" si="18"/>
        <v>3956.6781047553668</v>
      </c>
      <c r="AI14" s="128">
        <f t="shared" ca="1" si="19"/>
        <v>274.83426129783265</v>
      </c>
      <c r="AJ14" s="129">
        <f t="shared" ca="1" si="20"/>
        <v>250699.27971167909</v>
      </c>
      <c r="AL14" s="187">
        <f t="shared" ca="1" si="21"/>
        <v>3656.2588299140139</v>
      </c>
      <c r="AM14" s="127">
        <f t="shared" ca="1" si="22"/>
        <v>4159.9259858788346</v>
      </c>
      <c r="AN14" s="128">
        <f t="shared" ca="1" si="23"/>
        <v>-503.66715596482072</v>
      </c>
      <c r="AO14" s="128">
        <f t="shared" ca="1" si="24"/>
        <v>3857.7256922999422</v>
      </c>
      <c r="AP14" s="128">
        <f t="shared" ca="1" si="25"/>
        <v>275.80322987664726</v>
      </c>
      <c r="AQ14" s="129">
        <f t="shared" ca="1" si="26"/>
        <v>253680.60399769104</v>
      </c>
      <c r="AS14" s="187">
        <f t="shared" ca="1" si="27"/>
        <v>3656.2588299140139</v>
      </c>
      <c r="AT14" s="127">
        <f t="shared" ca="1" si="28"/>
        <v>4201.4081495738983</v>
      </c>
      <c r="AU14" s="128">
        <f t="shared" ca="1" si="29"/>
        <v>-545.14931965988444</v>
      </c>
      <c r="AV14" s="128">
        <f t="shared" ca="1" si="30"/>
        <v>3710.7737618800024</v>
      </c>
      <c r="AW14" s="128">
        <f t="shared" ca="1" si="31"/>
        <v>276.46773395712376</v>
      </c>
      <c r="AX14" s="129">
        <f t="shared" ca="1" si="32"/>
        <v>297187.78072563489</v>
      </c>
      <c r="AZ14" s="187">
        <f t="shared" ca="1" si="33"/>
        <v>3656.2588299140139</v>
      </c>
      <c r="BA14" s="127">
        <f t="shared" ca="1" si="34"/>
        <v>4121.6843297599653</v>
      </c>
      <c r="BB14" s="128">
        <f t="shared" ca="1" si="35"/>
        <v>-465.42549984595144</v>
      </c>
      <c r="BC14" s="128">
        <f t="shared" ca="1" si="36"/>
        <v>4075.1417797753702</v>
      </c>
      <c r="BD14" s="128">
        <f t="shared" ca="1" si="37"/>
        <v>213.38726948732995</v>
      </c>
      <c r="BE14" s="129">
        <f t="shared" ca="1" si="38"/>
        <v>216620.89590685375</v>
      </c>
      <c r="BG14" s="187">
        <f t="shared" ca="1" si="39"/>
        <v>3656.2588299140139</v>
      </c>
      <c r="BH14" s="127">
        <f t="shared" ca="1" si="40"/>
        <v>4102.8748719111818</v>
      </c>
      <c r="BI14" s="128">
        <f t="shared" ca="1" si="41"/>
        <v>-446.61604199716794</v>
      </c>
      <c r="BJ14" s="128">
        <f t="shared" ca="1" si="42"/>
        <v>4013.5516635117483</v>
      </c>
      <c r="BK14" s="128">
        <f t="shared" ca="1" si="43"/>
        <v>224.16407570315164</v>
      </c>
      <c r="BL14" s="129">
        <f t="shared" ca="1" si="44"/>
        <v>199465.88896921609</v>
      </c>
      <c r="BN14" s="187">
        <f t="shared" ca="1" si="45"/>
        <v>3656.2588299140139</v>
      </c>
      <c r="BO14" s="127">
        <f t="shared" ca="1" si="46"/>
        <v>4109.3877955525231</v>
      </c>
      <c r="BP14" s="128">
        <f t="shared" ca="1" si="47"/>
        <v>-453.12896563850927</v>
      </c>
      <c r="BQ14" s="128">
        <f t="shared" ca="1" si="48"/>
        <v>3928.1362092971194</v>
      </c>
      <c r="BR14" s="128">
        <f t="shared" ca="1" si="49"/>
        <v>236.31932011454774</v>
      </c>
      <c r="BS14" s="129">
        <f t="shared" ca="1" si="50"/>
        <v>205325.85950062532</v>
      </c>
      <c r="BU14" s="187">
        <f t="shared" ca="1" si="51"/>
        <v>3656.2588299140139</v>
      </c>
      <c r="BV14" s="127">
        <f t="shared" ca="1" si="52"/>
        <v>4135.8867581839995</v>
      </c>
      <c r="BW14" s="128">
        <f t="shared" ca="1" si="53"/>
        <v>-479.62792826998566</v>
      </c>
      <c r="BX14" s="128">
        <f t="shared" ca="1" si="54"/>
        <v>3848.1100012220081</v>
      </c>
      <c r="BY14" s="128">
        <f t="shared" ca="1" si="55"/>
        <v>242.04494009483523</v>
      </c>
      <c r="BZ14" s="129">
        <f t="shared" ca="1" si="56"/>
        <v>230042.94957655852</v>
      </c>
      <c r="CB14" s="187">
        <f t="shared" ca="1" si="57"/>
        <v>3656.2588299140139</v>
      </c>
      <c r="CC14" s="127">
        <f t="shared" ca="1" si="58"/>
        <v>4192.9215738016737</v>
      </c>
      <c r="CD14" s="128">
        <f t="shared" ca="1" si="59"/>
        <v>-536.66274388765987</v>
      </c>
      <c r="CE14" s="128">
        <f t="shared" ca="1" si="60"/>
        <v>3709.9251043027798</v>
      </c>
      <c r="CF14" s="128">
        <f t="shared" ca="1" si="61"/>
        <v>245.69684684901941</v>
      </c>
      <c r="CG14" s="129">
        <f t="shared" ca="1" si="62"/>
        <v>288006.90067703201</v>
      </c>
      <c r="CI14" s="187">
        <f t="shared" ca="1" si="63"/>
        <v>3656.2588299140139</v>
      </c>
      <c r="CJ14" s="127">
        <f t="shared" ca="1" si="64"/>
        <v>3951.9406106449533</v>
      </c>
      <c r="CK14" s="128">
        <f t="shared" ca="1" si="65"/>
        <v>-295.68178073093941</v>
      </c>
      <c r="CL14" s="128">
        <f t="shared" ca="1" si="66"/>
        <v>3922.3724325718595</v>
      </c>
      <c r="CM14" s="128">
        <f t="shared" ca="1" si="67"/>
        <v>190.19637004337997</v>
      </c>
      <c r="CN14" s="129">
        <f t="shared" ca="1" si="68"/>
        <v>87427.715456219332</v>
      </c>
      <c r="CP14" s="187">
        <f t="shared" ca="1" si="69"/>
        <v>3656.2588299140139</v>
      </c>
      <c r="CQ14" s="127">
        <f t="shared" ca="1" si="70"/>
        <v>4002.3220316923721</v>
      </c>
      <c r="CR14" s="128">
        <f t="shared" ca="1" si="71"/>
        <v>-346.06320177835823</v>
      </c>
      <c r="CS14" s="128">
        <f t="shared" ca="1" si="72"/>
        <v>3933.1093913367004</v>
      </c>
      <c r="CT14" s="128">
        <f t="shared" ca="1" si="73"/>
        <v>188.70165905629543</v>
      </c>
      <c r="CU14" s="129">
        <f t="shared" ca="1" si="74"/>
        <v>119759.73962508868</v>
      </c>
      <c r="CW14" s="187">
        <f t="shared" ca="1" si="75"/>
        <v>3656.2588299140139</v>
      </c>
      <c r="CX14" s="127">
        <f t="shared" ca="1" si="76"/>
        <v>4074.0374743102052</v>
      </c>
      <c r="CY14" s="128">
        <f t="shared" ca="1" si="77"/>
        <v>-417.77864439619134</v>
      </c>
      <c r="CZ14" s="128">
        <f t="shared" ca="1" si="78"/>
        <v>3906.9260165517285</v>
      </c>
      <c r="DA14" s="128">
        <f t="shared" ca="1" si="79"/>
        <v>182.19108282216675</v>
      </c>
      <c r="DB14" s="129">
        <f t="shared" ca="1" si="80"/>
        <v>174538.99571351931</v>
      </c>
      <c r="DD14" s="187">
        <f t="shared" ca="1" si="81"/>
        <v>3656.2588299140139</v>
      </c>
      <c r="DE14" s="127">
        <f t="shared" ca="1" si="82"/>
        <v>4121.9547308325327</v>
      </c>
      <c r="DF14" s="128">
        <f t="shared" ca="1" si="83"/>
        <v>-465.69590091851887</v>
      </c>
      <c r="DG14" s="128">
        <f t="shared" ca="1" si="84"/>
        <v>3842.5371902814213</v>
      </c>
      <c r="DH14" s="128">
        <f t="shared" ca="1" si="85"/>
        <v>176.8840607306737</v>
      </c>
      <c r="DI14" s="129">
        <f t="shared" ca="1" si="86"/>
        <v>216872.67213231095</v>
      </c>
      <c r="DK14" s="187">
        <f t="shared" ca="1" si="87"/>
        <v>3656.2588299140139</v>
      </c>
      <c r="DL14" s="127">
        <f t="shared" ca="1" si="88"/>
        <v>4195.2969150232111</v>
      </c>
      <c r="DM14" s="128">
        <f t="shared" ca="1" si="89"/>
        <v>-539.03808510919725</v>
      </c>
      <c r="DN14" s="128">
        <f t="shared" ca="1" si="90"/>
        <v>3710.1626384249334</v>
      </c>
      <c r="DO14" s="128">
        <f t="shared" ca="1" si="91"/>
        <v>170.85652176738091</v>
      </c>
      <c r="DP14" s="129">
        <f t="shared" ca="1" si="92"/>
        <v>290562.05719819019</v>
      </c>
      <c r="DR14" s="185">
        <v>15</v>
      </c>
    </row>
    <row r="15" spans="1:122" ht="15.75" x14ac:dyDescent="0.25">
      <c r="D15" s="141">
        <f t="shared" ca="1" si="95"/>
        <v>60.805016339951258</v>
      </c>
      <c r="E15" s="142"/>
      <c r="F15" s="143">
        <f t="shared" ca="1" si="95"/>
        <v>19.000550245787331</v>
      </c>
      <c r="G15" s="142"/>
      <c r="H15" s="144">
        <f ca="1">ABS(H8)</f>
        <v>2.6271359855623553</v>
      </c>
      <c r="J15" s="145">
        <f ca="1">E9</f>
        <v>253.22058700450887</v>
      </c>
      <c r="K15" s="146">
        <f>C9</f>
        <v>0.9</v>
      </c>
      <c r="L15" s="147">
        <f>D$3</f>
        <v>5.0000000000000001E-3</v>
      </c>
      <c r="M15" s="142">
        <f t="shared" ca="1" si="93"/>
        <v>1</v>
      </c>
      <c r="N15" s="142">
        <f t="shared" ca="1" si="94"/>
        <v>0.9</v>
      </c>
      <c r="O15" s="88">
        <f t="shared" ca="1" si="94"/>
        <v>5.0000000000000001E-3</v>
      </c>
      <c r="P15">
        <f t="shared" ca="1" si="2"/>
        <v>1989</v>
      </c>
      <c r="Q15" s="187">
        <f t="shared" ca="1" si="3"/>
        <v>4083.9282197049829</v>
      </c>
      <c r="R15" s="127">
        <f t="shared" ca="1" si="4"/>
        <v>4476.3365770453556</v>
      </c>
      <c r="S15" s="128">
        <f t="shared" ca="1" si="5"/>
        <v>-392.40835734037273</v>
      </c>
      <c r="T15" s="128">
        <f t="shared" ca="1" si="6"/>
        <v>4437.0957413113183</v>
      </c>
      <c r="U15" s="128">
        <f t="shared" ca="1" si="7"/>
        <v>269.32610520657187</v>
      </c>
      <c r="V15" s="129">
        <f t="shared" ca="1" si="8"/>
        <v>153984.31891056965</v>
      </c>
      <c r="X15" s="187">
        <f t="shared" ca="1" si="9"/>
        <v>4083.9282197049829</v>
      </c>
      <c r="Y15" s="127">
        <f t="shared" ca="1" si="10"/>
        <v>4365.9508306424459</v>
      </c>
      <c r="Z15" s="128">
        <f t="shared" ca="1" si="11"/>
        <v>-282.02261093746301</v>
      </c>
      <c r="AA15" s="128">
        <f t="shared" ca="1" si="12"/>
        <v>4309.5463084549538</v>
      </c>
      <c r="AB15" s="128">
        <f t="shared" ca="1" si="13"/>
        <v>271.49602476990492</v>
      </c>
      <c r="AC15" s="129">
        <f t="shared" ca="1" si="14"/>
        <v>79536.753079983639</v>
      </c>
      <c r="AE15" s="187">
        <f t="shared" ca="1" si="15"/>
        <v>4083.9282197049829</v>
      </c>
      <c r="AF15" s="127">
        <f t="shared" ca="1" si="16"/>
        <v>4231.512366053199</v>
      </c>
      <c r="AG15" s="128">
        <f t="shared" ca="1" si="17"/>
        <v>-147.58414634821611</v>
      </c>
      <c r="AH15" s="128">
        <f t="shared" ca="1" si="18"/>
        <v>4172.4787075139129</v>
      </c>
      <c r="AI15" s="128">
        <f t="shared" ca="1" si="19"/>
        <v>274.09634056609156</v>
      </c>
      <c r="AJ15" s="129">
        <f t="shared" ca="1" si="20"/>
        <v>21781.080253331671</v>
      </c>
      <c r="AL15" s="187">
        <f t="shared" ca="1" si="21"/>
        <v>4083.9282197049829</v>
      </c>
      <c r="AM15" s="127">
        <f t="shared" ca="1" si="22"/>
        <v>4133.5289221765897</v>
      </c>
      <c r="AN15" s="128">
        <f t="shared" ca="1" si="23"/>
        <v>-49.600702471606837</v>
      </c>
      <c r="AO15" s="128">
        <f t="shared" ca="1" si="24"/>
        <v>4103.7685006936254</v>
      </c>
      <c r="AP15" s="128">
        <f t="shared" ca="1" si="25"/>
        <v>275.55522636428924</v>
      </c>
      <c r="AQ15" s="129">
        <f t="shared" ca="1" si="26"/>
        <v>2460.2296856768644</v>
      </c>
      <c r="AS15" s="187">
        <f t="shared" ca="1" si="27"/>
        <v>4083.9282197049829</v>
      </c>
      <c r="AT15" s="127">
        <f t="shared" ca="1" si="28"/>
        <v>3987.2414958371264</v>
      </c>
      <c r="AU15" s="128">
        <f t="shared" ca="1" si="29"/>
        <v>96.686723867856472</v>
      </c>
      <c r="AV15" s="128">
        <f t="shared" ca="1" si="30"/>
        <v>4074.2595473181973</v>
      </c>
      <c r="AW15" s="128">
        <f t="shared" ca="1" si="31"/>
        <v>276.95116757646304</v>
      </c>
      <c r="AX15" s="129">
        <f t="shared" ca="1" si="32"/>
        <v>9348.3225722991265</v>
      </c>
      <c r="AZ15" s="187">
        <f t="shared" ca="1" si="33"/>
        <v>4083.9282197049829</v>
      </c>
      <c r="BA15" s="127">
        <f t="shared" ca="1" si="34"/>
        <v>4288.5290492627</v>
      </c>
      <c r="BB15" s="128">
        <f t="shared" ca="1" si="35"/>
        <v>-204.60082955771713</v>
      </c>
      <c r="BC15" s="128">
        <f t="shared" ca="1" si="36"/>
        <v>4268.0689663069279</v>
      </c>
      <c r="BD15" s="128">
        <f t="shared" ca="1" si="37"/>
        <v>203.15722800944408</v>
      </c>
      <c r="BE15" s="129">
        <f t="shared" ca="1" si="38"/>
        <v>41861.49945570602</v>
      </c>
      <c r="BG15" s="187">
        <f t="shared" ca="1" si="39"/>
        <v>4083.9282197049829</v>
      </c>
      <c r="BH15" s="127">
        <f t="shared" ca="1" si="40"/>
        <v>4237.7157392149002</v>
      </c>
      <c r="BI15" s="128">
        <f t="shared" ca="1" si="41"/>
        <v>-153.78751950991727</v>
      </c>
      <c r="BJ15" s="128">
        <f t="shared" ca="1" si="42"/>
        <v>4206.9582353129172</v>
      </c>
      <c r="BK15" s="128">
        <f t="shared" ca="1" si="43"/>
        <v>216.47469972765577</v>
      </c>
      <c r="BL15" s="129">
        <f t="shared" ca="1" si="44"/>
        <v>23650.601157013185</v>
      </c>
      <c r="BN15" s="187">
        <f t="shared" ca="1" si="45"/>
        <v>4083.9282197049829</v>
      </c>
      <c r="BO15" s="127">
        <f t="shared" ca="1" si="46"/>
        <v>4164.4555294116672</v>
      </c>
      <c r="BP15" s="128">
        <f t="shared" ca="1" si="47"/>
        <v>-80.527309706684264</v>
      </c>
      <c r="BQ15" s="128">
        <f t="shared" ca="1" si="48"/>
        <v>4132.2446055289938</v>
      </c>
      <c r="BR15" s="128">
        <f t="shared" ca="1" si="49"/>
        <v>232.29295462921351</v>
      </c>
      <c r="BS15" s="129">
        <f t="shared" ca="1" si="50"/>
        <v>6484.6476085962458</v>
      </c>
      <c r="BU15" s="187">
        <f t="shared" ca="1" si="51"/>
        <v>4083.9282197049829</v>
      </c>
      <c r="BV15" s="127">
        <f t="shared" ca="1" si="52"/>
        <v>4090.1549413168432</v>
      </c>
      <c r="BW15" s="128">
        <f t="shared" ca="1" si="53"/>
        <v>-6.2267216118602846</v>
      </c>
      <c r="BX15" s="128">
        <f t="shared" ca="1" si="54"/>
        <v>4086.4189083497272</v>
      </c>
      <c r="BY15" s="128">
        <f t="shared" ca="1" si="55"/>
        <v>241.73360401424222</v>
      </c>
      <c r="BZ15" s="129">
        <f t="shared" ca="1" si="56"/>
        <v>38.772062031607938</v>
      </c>
      <c r="CB15" s="187">
        <f t="shared" ca="1" si="57"/>
        <v>4083.9282197049829</v>
      </c>
      <c r="CC15" s="127">
        <f t="shared" ca="1" si="58"/>
        <v>3955.6219511517993</v>
      </c>
      <c r="CD15" s="128">
        <f t="shared" ca="1" si="59"/>
        <v>128.3062685531836</v>
      </c>
      <c r="CE15" s="128">
        <f t="shared" ca="1" si="60"/>
        <v>4071.0975928496646</v>
      </c>
      <c r="CF15" s="128">
        <f t="shared" ca="1" si="61"/>
        <v>252.11216027667859</v>
      </c>
      <c r="CG15" s="129">
        <f t="shared" ca="1" si="62"/>
        <v>16462.49855004167</v>
      </c>
      <c r="CI15" s="187">
        <f t="shared" ca="1" si="63"/>
        <v>4083.9282197049829</v>
      </c>
      <c r="CJ15" s="127">
        <f t="shared" ca="1" si="64"/>
        <v>4112.5688026152393</v>
      </c>
      <c r="CK15" s="128">
        <f t="shared" ca="1" si="65"/>
        <v>-28.640582910256398</v>
      </c>
      <c r="CL15" s="128">
        <f t="shared" ca="1" si="66"/>
        <v>4109.7047443242136</v>
      </c>
      <c r="CM15" s="128">
        <f t="shared" ca="1" si="67"/>
        <v>184.46825346132869</v>
      </c>
      <c r="CN15" s="129">
        <f t="shared" ca="1" si="68"/>
        <v>820.28298943927086</v>
      </c>
      <c r="CP15" s="187">
        <f t="shared" ca="1" si="69"/>
        <v>4083.9282197049829</v>
      </c>
      <c r="CQ15" s="127">
        <f t="shared" ca="1" si="70"/>
        <v>4121.8110503929956</v>
      </c>
      <c r="CR15" s="128">
        <f t="shared" ca="1" si="71"/>
        <v>-37.882830688012746</v>
      </c>
      <c r="CS15" s="128">
        <f t="shared" ca="1" si="72"/>
        <v>4114.234484255393</v>
      </c>
      <c r="CT15" s="128">
        <f t="shared" ca="1" si="73"/>
        <v>181.12509291869287</v>
      </c>
      <c r="CU15" s="129">
        <f t="shared" ca="1" si="74"/>
        <v>1435.1088609366402</v>
      </c>
      <c r="CW15" s="187">
        <f t="shared" ca="1" si="75"/>
        <v>4083.9282197049829</v>
      </c>
      <c r="CX15" s="127">
        <f t="shared" ca="1" si="76"/>
        <v>4089.1170993738951</v>
      </c>
      <c r="CY15" s="128">
        <f t="shared" ca="1" si="77"/>
        <v>-5.1888796689122501</v>
      </c>
      <c r="CZ15" s="128">
        <f t="shared" ca="1" si="78"/>
        <v>4087.0415475063301</v>
      </c>
      <c r="DA15" s="128">
        <f t="shared" ca="1" si="79"/>
        <v>181.15330688838429</v>
      </c>
      <c r="DB15" s="129">
        <f t="shared" ca="1" si="80"/>
        <v>26.924472218450902</v>
      </c>
      <c r="DD15" s="187">
        <f t="shared" ca="1" si="81"/>
        <v>4083.9282197049829</v>
      </c>
      <c r="DE15" s="127">
        <f t="shared" ca="1" si="82"/>
        <v>4019.4212510120951</v>
      </c>
      <c r="DF15" s="128">
        <f t="shared" ca="1" si="83"/>
        <v>64.506968692887767</v>
      </c>
      <c r="DG15" s="128">
        <f t="shared" ca="1" si="84"/>
        <v>4058.1254322278278</v>
      </c>
      <c r="DH15" s="128">
        <f t="shared" ca="1" si="85"/>
        <v>189.78545446925125</v>
      </c>
      <c r="DI15" s="129">
        <f t="shared" ca="1" si="86"/>
        <v>4161.1490099452021</v>
      </c>
      <c r="DK15" s="187">
        <f t="shared" ca="1" si="87"/>
        <v>4083.9282197049829</v>
      </c>
      <c r="DL15" s="127">
        <f t="shared" ca="1" si="88"/>
        <v>3881.0191601923143</v>
      </c>
      <c r="DM15" s="128">
        <f t="shared" ca="1" si="89"/>
        <v>202.90905951266859</v>
      </c>
      <c r="DN15" s="128">
        <f t="shared" ca="1" si="90"/>
        <v>4063.6373137537162</v>
      </c>
      <c r="DO15" s="128">
        <f t="shared" ca="1" si="91"/>
        <v>211.43833366991464</v>
      </c>
      <c r="DP15" s="129">
        <f t="shared" ca="1" si="92"/>
        <v>41172.086432315686</v>
      </c>
      <c r="DR15" s="185">
        <v>16</v>
      </c>
    </row>
    <row r="16" spans="1:122" ht="16.5" thickBot="1" x14ac:dyDescent="0.3">
      <c r="D16" s="148">
        <f t="shared" ca="1" si="95"/>
        <v>39.322669822295033</v>
      </c>
      <c r="E16" s="4"/>
      <c r="F16" s="149">
        <f t="shared" ca="1" si="95"/>
        <v>14.461906745335423</v>
      </c>
      <c r="G16" s="4"/>
      <c r="H16" s="150">
        <f ca="1">ABS(H9)</f>
        <v>3.6807423971665849</v>
      </c>
      <c r="J16" s="145">
        <f ca="1">G5</f>
        <v>368.46110698538041</v>
      </c>
      <c r="K16" s="146">
        <f>C5</f>
        <v>0.1</v>
      </c>
      <c r="L16" s="147">
        <f>F$3</f>
        <v>0.05</v>
      </c>
      <c r="M16" s="142">
        <f t="shared" ca="1" si="93"/>
        <v>0</v>
      </c>
      <c r="N16" s="142">
        <f t="shared" ca="1" si="94"/>
        <v>0</v>
      </c>
      <c r="O16" s="88">
        <f t="shared" ca="1" si="94"/>
        <v>0</v>
      </c>
      <c r="P16">
        <f t="shared" ca="1" si="2"/>
        <v>1990</v>
      </c>
      <c r="Q16" s="187">
        <f t="shared" ca="1" si="3"/>
        <v>4021.001713465726</v>
      </c>
      <c r="R16" s="127">
        <f t="shared" ca="1" si="4"/>
        <v>4706.4218465178901</v>
      </c>
      <c r="S16" s="128">
        <f t="shared" ca="1" si="5"/>
        <v>-685.42013305216415</v>
      </c>
      <c r="T16" s="128">
        <f t="shared" ca="1" si="6"/>
        <v>4637.8798332126735</v>
      </c>
      <c r="U16" s="128">
        <f t="shared" ca="1" si="7"/>
        <v>265.89900454131106</v>
      </c>
      <c r="V16" s="129">
        <f t="shared" ca="1" si="8"/>
        <v>469800.75879324641</v>
      </c>
      <c r="X16" s="187">
        <f t="shared" ca="1" si="9"/>
        <v>4021.001713465726</v>
      </c>
      <c r="Y16" s="127">
        <f t="shared" ca="1" si="10"/>
        <v>4581.0423332248583</v>
      </c>
      <c r="Z16" s="128">
        <f t="shared" ca="1" si="11"/>
        <v>-560.04061975913237</v>
      </c>
      <c r="AA16" s="128">
        <f t="shared" ca="1" si="12"/>
        <v>4469.0342092730316</v>
      </c>
      <c r="AB16" s="128">
        <f t="shared" ca="1" si="13"/>
        <v>268.69582167110929</v>
      </c>
      <c r="AC16" s="129">
        <f t="shared" ca="1" si="14"/>
        <v>313645.49578019307</v>
      </c>
      <c r="AE16" s="187">
        <f t="shared" ca="1" si="15"/>
        <v>4021.001713465726</v>
      </c>
      <c r="AF16" s="127">
        <f t="shared" ca="1" si="16"/>
        <v>4446.5750480800043</v>
      </c>
      <c r="AG16" s="128">
        <f t="shared" ca="1" si="17"/>
        <v>-425.57333461427834</v>
      </c>
      <c r="AH16" s="128">
        <f t="shared" ca="1" si="18"/>
        <v>4276.3457142342932</v>
      </c>
      <c r="AI16" s="128">
        <f t="shared" ca="1" si="19"/>
        <v>271.96847389302019</v>
      </c>
      <c r="AJ16" s="129">
        <f t="shared" ca="1" si="20"/>
        <v>181112.66313471651</v>
      </c>
      <c r="AL16" s="187">
        <f t="shared" ca="1" si="21"/>
        <v>4021.001713465726</v>
      </c>
      <c r="AM16" s="127">
        <f t="shared" ca="1" si="22"/>
        <v>4379.3237270579148</v>
      </c>
      <c r="AN16" s="128">
        <f t="shared" ca="1" si="23"/>
        <v>-358.3220135921888</v>
      </c>
      <c r="AO16" s="128">
        <f t="shared" ca="1" si="24"/>
        <v>4164.3305189026014</v>
      </c>
      <c r="AP16" s="128">
        <f t="shared" ca="1" si="25"/>
        <v>273.76361629632828</v>
      </c>
      <c r="AQ16" s="129">
        <f t="shared" ca="1" si="26"/>
        <v>128394.66542476074</v>
      </c>
      <c r="AS16" s="187">
        <f t="shared" ca="1" si="27"/>
        <v>4021.001713465726</v>
      </c>
      <c r="AT16" s="127">
        <f t="shared" ca="1" si="28"/>
        <v>4351.2107148946607</v>
      </c>
      <c r="AU16" s="128">
        <f t="shared" ca="1" si="29"/>
        <v>-330.2090014289347</v>
      </c>
      <c r="AV16" s="128">
        <f t="shared" ca="1" si="30"/>
        <v>4054.0226136086194</v>
      </c>
      <c r="AW16" s="128">
        <f t="shared" ca="1" si="31"/>
        <v>275.30012256931838</v>
      </c>
      <c r="AX16" s="129">
        <f t="shared" ca="1" si="32"/>
        <v>109037.9846246942</v>
      </c>
      <c r="AZ16" s="187">
        <f t="shared" ca="1" si="33"/>
        <v>4021.001713465726</v>
      </c>
      <c r="BA16" s="127">
        <f t="shared" ca="1" si="34"/>
        <v>4471.2261943163721</v>
      </c>
      <c r="BB16" s="128">
        <f t="shared" ca="1" si="35"/>
        <v>-450.22448085064616</v>
      </c>
      <c r="BC16" s="128">
        <f t="shared" ca="1" si="36"/>
        <v>4426.2037462313074</v>
      </c>
      <c r="BD16" s="128">
        <f t="shared" ca="1" si="37"/>
        <v>180.64600396691176</v>
      </c>
      <c r="BE16" s="129">
        <f t="shared" ca="1" si="38"/>
        <v>202702.08315723386</v>
      </c>
      <c r="BG16" s="187">
        <f t="shared" ca="1" si="39"/>
        <v>4021.001713465726</v>
      </c>
      <c r="BH16" s="127">
        <f t="shared" ca="1" si="40"/>
        <v>4423.4329350405733</v>
      </c>
      <c r="BI16" s="128">
        <f t="shared" ca="1" si="41"/>
        <v>-402.43122157484731</v>
      </c>
      <c r="BJ16" s="128">
        <f t="shared" ca="1" si="42"/>
        <v>4342.9466907256037</v>
      </c>
      <c r="BK16" s="128">
        <f t="shared" ca="1" si="43"/>
        <v>196.35313864891341</v>
      </c>
      <c r="BL16" s="129">
        <f t="shared" ca="1" si="44"/>
        <v>161950.88809822386</v>
      </c>
      <c r="BN16" s="187">
        <f t="shared" ca="1" si="45"/>
        <v>4021.001713465726</v>
      </c>
      <c r="BO16" s="127">
        <f t="shared" ca="1" si="46"/>
        <v>4364.5375601582073</v>
      </c>
      <c r="BP16" s="128">
        <f t="shared" ca="1" si="47"/>
        <v>-343.5358466924813</v>
      </c>
      <c r="BQ16" s="128">
        <f t="shared" ca="1" si="48"/>
        <v>4227.1232214812144</v>
      </c>
      <c r="BR16" s="128">
        <f t="shared" ca="1" si="49"/>
        <v>215.11616229458946</v>
      </c>
      <c r="BS16" s="129">
        <f t="shared" ca="1" si="50"/>
        <v>118016.87796272001</v>
      </c>
      <c r="BU16" s="187">
        <f t="shared" ca="1" si="51"/>
        <v>4021.001713465726</v>
      </c>
      <c r="BV16" s="127">
        <f t="shared" ca="1" si="52"/>
        <v>4328.1525123639694</v>
      </c>
      <c r="BW16" s="128">
        <f t="shared" ca="1" si="53"/>
        <v>-307.15079889824347</v>
      </c>
      <c r="BX16" s="128">
        <f t="shared" ca="1" si="54"/>
        <v>4143.8620330250233</v>
      </c>
      <c r="BY16" s="128">
        <f t="shared" ca="1" si="55"/>
        <v>226.37606406933006</v>
      </c>
      <c r="BZ16" s="129">
        <f t="shared" ca="1" si="56"/>
        <v>94341.613263829204</v>
      </c>
      <c r="CB16" s="187">
        <f t="shared" ca="1" si="57"/>
        <v>4021.001713465726</v>
      </c>
      <c r="CC16" s="127">
        <f t="shared" ca="1" si="58"/>
        <v>4323.2097531263435</v>
      </c>
      <c r="CD16" s="128">
        <f t="shared" ca="1" si="59"/>
        <v>-302.20803966061749</v>
      </c>
      <c r="CE16" s="128">
        <f t="shared" ca="1" si="60"/>
        <v>4051.2225174317878</v>
      </c>
      <c r="CF16" s="128">
        <f t="shared" ca="1" si="61"/>
        <v>237.00175829364773</v>
      </c>
      <c r="CG16" s="129">
        <f t="shared" ca="1" si="62"/>
        <v>91329.699235513355</v>
      </c>
      <c r="CI16" s="187">
        <f t="shared" ca="1" si="63"/>
        <v>4021.001713465726</v>
      </c>
      <c r="CJ16" s="127">
        <f t="shared" ca="1" si="64"/>
        <v>4294.1729977855421</v>
      </c>
      <c r="CK16" s="128">
        <f t="shared" ca="1" si="65"/>
        <v>-273.1712843198161</v>
      </c>
      <c r="CL16" s="128">
        <f t="shared" ca="1" si="66"/>
        <v>4266.8558693535606</v>
      </c>
      <c r="CM16" s="128">
        <f t="shared" ca="1" si="67"/>
        <v>129.83399659736546</v>
      </c>
      <c r="CN16" s="129">
        <f t="shared" ca="1" si="68"/>
        <v>74622.550576937807</v>
      </c>
      <c r="CP16" s="187">
        <f t="shared" ca="1" si="69"/>
        <v>4021.001713465726</v>
      </c>
      <c r="CQ16" s="127">
        <f t="shared" ca="1" si="70"/>
        <v>4295.3595771740856</v>
      </c>
      <c r="CR16" s="128">
        <f t="shared" ca="1" si="71"/>
        <v>-274.35786370835967</v>
      </c>
      <c r="CS16" s="128">
        <f t="shared" ca="1" si="72"/>
        <v>4240.4880044324136</v>
      </c>
      <c r="CT16" s="128">
        <f t="shared" ca="1" si="73"/>
        <v>126.25352017702093</v>
      </c>
      <c r="CU16" s="129">
        <f t="shared" ca="1" si="74"/>
        <v>75272.237378614867</v>
      </c>
      <c r="CW16" s="187">
        <f t="shared" ca="1" si="75"/>
        <v>4021.001713465726</v>
      </c>
      <c r="CX16" s="127">
        <f t="shared" ca="1" si="76"/>
        <v>4268.1948543947146</v>
      </c>
      <c r="CY16" s="128">
        <f t="shared" ca="1" si="77"/>
        <v>-247.19314092898867</v>
      </c>
      <c r="CZ16" s="128">
        <f t="shared" ca="1" si="78"/>
        <v>4169.317598023119</v>
      </c>
      <c r="DA16" s="128">
        <f t="shared" ca="1" si="79"/>
        <v>131.71467870258655</v>
      </c>
      <c r="DB16" s="129">
        <f t="shared" ca="1" si="80"/>
        <v>61104.448922338852</v>
      </c>
      <c r="DD16" s="187">
        <f t="shared" ca="1" si="81"/>
        <v>4021.001713465726</v>
      </c>
      <c r="DE16" s="127">
        <f t="shared" ca="1" si="82"/>
        <v>4247.9108866970791</v>
      </c>
      <c r="DF16" s="128">
        <f t="shared" ca="1" si="83"/>
        <v>-226.90917323135318</v>
      </c>
      <c r="DG16" s="128">
        <f t="shared" ca="1" si="84"/>
        <v>4111.7653827582672</v>
      </c>
      <c r="DH16" s="128">
        <f t="shared" ca="1" si="85"/>
        <v>144.4036198229806</v>
      </c>
      <c r="DI16" s="129">
        <f t="shared" ca="1" si="86"/>
        <v>51487.772896536248</v>
      </c>
      <c r="DK16" s="187">
        <f t="shared" ca="1" si="87"/>
        <v>4021.001713465726</v>
      </c>
      <c r="DL16" s="127">
        <f t="shared" ca="1" si="88"/>
        <v>4275.0756474236305</v>
      </c>
      <c r="DM16" s="128">
        <f t="shared" ca="1" si="89"/>
        <v>-254.0739339579045</v>
      </c>
      <c r="DN16" s="128">
        <f t="shared" ca="1" si="90"/>
        <v>4046.4091068615162</v>
      </c>
      <c r="DO16" s="128">
        <f t="shared" ca="1" si="91"/>
        <v>160.62354687833374</v>
      </c>
      <c r="DP16" s="129">
        <f t="shared" ca="1" si="92"/>
        <v>64553.563916845618</v>
      </c>
      <c r="DR16" s="185">
        <v>17</v>
      </c>
    </row>
    <row r="17" spans="2:122" x14ac:dyDescent="0.25">
      <c r="B17" s="134" t="s">
        <v>77</v>
      </c>
      <c r="C17" s="87">
        <f ca="1">AVERAGE(INDIRECT(D17))</f>
        <v>3287.5452328552533</v>
      </c>
      <c r="D17" s="88" t="s">
        <v>95</v>
      </c>
      <c r="J17" s="145">
        <f ca="1">G6</f>
        <v>320.51270182861771</v>
      </c>
      <c r="K17" s="146">
        <f>C6</f>
        <v>0.2</v>
      </c>
      <c r="L17" s="147">
        <f>F$3</f>
        <v>0.05</v>
      </c>
      <c r="M17" s="142">
        <f t="shared" ca="1" si="93"/>
        <v>0</v>
      </c>
      <c r="N17" s="142">
        <f t="shared" ca="1" si="94"/>
        <v>0</v>
      </c>
      <c r="O17" s="88">
        <f t="shared" ca="1" si="94"/>
        <v>0</v>
      </c>
      <c r="P17">
        <f t="shared" ca="1" si="2"/>
        <v>1991</v>
      </c>
      <c r="Q17" s="187">
        <f t="shared" ca="1" si="3"/>
        <v>4254.8901907714198</v>
      </c>
      <c r="R17" s="127">
        <f t="shared" ca="1" si="4"/>
        <v>4903.7788377539846</v>
      </c>
      <c r="S17" s="128">
        <f t="shared" ca="1" si="5"/>
        <v>-648.88864698256475</v>
      </c>
      <c r="T17" s="128">
        <f t="shared" ca="1" si="6"/>
        <v>4838.8899730557278</v>
      </c>
      <c r="U17" s="128">
        <f t="shared" ca="1" si="7"/>
        <v>262.65456130639825</v>
      </c>
      <c r="V17" s="129">
        <f t="shared" ca="1" si="8"/>
        <v>421056.47618286352</v>
      </c>
      <c r="X17" s="187">
        <f t="shared" ca="1" si="9"/>
        <v>4254.8901907714198</v>
      </c>
      <c r="Y17" s="127">
        <f t="shared" ca="1" si="10"/>
        <v>4737.7300309441407</v>
      </c>
      <c r="Z17" s="128">
        <f t="shared" ca="1" si="11"/>
        <v>-482.83984017272087</v>
      </c>
      <c r="AA17" s="128">
        <f t="shared" ca="1" si="12"/>
        <v>4641.1620629095969</v>
      </c>
      <c r="AB17" s="128">
        <f t="shared" ca="1" si="13"/>
        <v>266.28162247024568</v>
      </c>
      <c r="AC17" s="129">
        <f t="shared" ca="1" si="14"/>
        <v>233134.31125801863</v>
      </c>
      <c r="AE17" s="187">
        <f t="shared" ca="1" si="15"/>
        <v>4254.8901907714198</v>
      </c>
      <c r="AF17" s="127">
        <f t="shared" ca="1" si="16"/>
        <v>4548.3141881273132</v>
      </c>
      <c r="AG17" s="128">
        <f t="shared" ca="1" si="17"/>
        <v>-293.42399735589333</v>
      </c>
      <c r="AH17" s="128">
        <f t="shared" ca="1" si="18"/>
        <v>4430.9445891849555</v>
      </c>
      <c r="AI17" s="128">
        <f t="shared" ca="1" si="19"/>
        <v>270.50135390624069</v>
      </c>
      <c r="AJ17" s="129">
        <f t="shared" ca="1" si="20"/>
        <v>86097.642224311305</v>
      </c>
      <c r="AL17" s="187">
        <f t="shared" ca="1" si="21"/>
        <v>4254.8901907714198</v>
      </c>
      <c r="AM17" s="127">
        <f t="shared" ca="1" si="22"/>
        <v>4438.0941351989295</v>
      </c>
      <c r="AN17" s="128">
        <f t="shared" ca="1" si="23"/>
        <v>-183.20394442750967</v>
      </c>
      <c r="AO17" s="128">
        <f t="shared" ca="1" si="24"/>
        <v>4328.1717685424237</v>
      </c>
      <c r="AP17" s="128">
        <f t="shared" ca="1" si="25"/>
        <v>272.84759657419073</v>
      </c>
      <c r="AQ17" s="129">
        <f t="shared" ca="1" si="26"/>
        <v>33563.685253798052</v>
      </c>
      <c r="AS17" s="187">
        <f t="shared" ca="1" si="27"/>
        <v>4254.8901907714198</v>
      </c>
      <c r="AT17" s="127">
        <f t="shared" ca="1" si="28"/>
        <v>4329.3227361779382</v>
      </c>
      <c r="AU17" s="128">
        <f t="shared" ca="1" si="29"/>
        <v>-74.432545406518329</v>
      </c>
      <c r="AV17" s="128">
        <f t="shared" ca="1" si="30"/>
        <v>4262.3334453120715</v>
      </c>
      <c r="AW17" s="128">
        <f t="shared" ca="1" si="31"/>
        <v>274.92795984228576</v>
      </c>
      <c r="AX17" s="129">
        <f t="shared" ca="1" si="32"/>
        <v>5540.2038156934132</v>
      </c>
      <c r="AZ17" s="187">
        <f t="shared" ca="1" si="33"/>
        <v>4254.8901907714198</v>
      </c>
      <c r="BA17" s="127">
        <f t="shared" ca="1" si="34"/>
        <v>4606.8497501982192</v>
      </c>
      <c r="BB17" s="128">
        <f t="shared" ca="1" si="35"/>
        <v>-351.95955942679939</v>
      </c>
      <c r="BC17" s="128">
        <f t="shared" ca="1" si="36"/>
        <v>4571.6537942555397</v>
      </c>
      <c r="BD17" s="128">
        <f t="shared" ca="1" si="37"/>
        <v>163.04802599557181</v>
      </c>
      <c r="BE17" s="129">
        <f t="shared" ca="1" si="38"/>
        <v>123875.53147190672</v>
      </c>
      <c r="BG17" s="187">
        <f t="shared" ca="1" si="39"/>
        <v>4254.8901907714198</v>
      </c>
      <c r="BH17" s="127">
        <f t="shared" ca="1" si="40"/>
        <v>4539.2998293745168</v>
      </c>
      <c r="BI17" s="128">
        <f t="shared" ca="1" si="41"/>
        <v>-284.40963860309694</v>
      </c>
      <c r="BJ17" s="128">
        <f t="shared" ca="1" si="42"/>
        <v>4482.4179016538974</v>
      </c>
      <c r="BK17" s="128">
        <f t="shared" ca="1" si="43"/>
        <v>182.13265671875857</v>
      </c>
      <c r="BL17" s="129">
        <f t="shared" ca="1" si="44"/>
        <v>80888.842530344205</v>
      </c>
      <c r="BN17" s="187">
        <f t="shared" ca="1" si="45"/>
        <v>4254.8901907714198</v>
      </c>
      <c r="BO17" s="127">
        <f t="shared" ca="1" si="46"/>
        <v>4442.2393837758036</v>
      </c>
      <c r="BP17" s="128">
        <f t="shared" ca="1" si="47"/>
        <v>-187.34919300438378</v>
      </c>
      <c r="BQ17" s="128">
        <f t="shared" ca="1" si="48"/>
        <v>4367.2997065740501</v>
      </c>
      <c r="BR17" s="128">
        <f t="shared" ca="1" si="49"/>
        <v>205.74870264437027</v>
      </c>
      <c r="BS17" s="129">
        <f t="shared" ca="1" si="50"/>
        <v>35099.720119393845</v>
      </c>
      <c r="BU17" s="187">
        <f t="shared" ca="1" si="51"/>
        <v>4254.8901907714198</v>
      </c>
      <c r="BV17" s="127">
        <f t="shared" ca="1" si="52"/>
        <v>4370.2380970943532</v>
      </c>
      <c r="BW17" s="128">
        <f t="shared" ca="1" si="53"/>
        <v>-115.34790632293334</v>
      </c>
      <c r="BX17" s="128">
        <f t="shared" ca="1" si="54"/>
        <v>4301.0293533005934</v>
      </c>
      <c r="BY17" s="128">
        <f t="shared" ca="1" si="55"/>
        <v>220.60866875318339</v>
      </c>
      <c r="BZ17" s="129">
        <f t="shared" ca="1" si="56"/>
        <v>13305.139493084205</v>
      </c>
      <c r="CB17" s="187">
        <f t="shared" ca="1" si="57"/>
        <v>4254.8901907714198</v>
      </c>
      <c r="CC17" s="127">
        <f t="shared" ca="1" si="58"/>
        <v>4288.2242757254353</v>
      </c>
      <c r="CD17" s="128">
        <f t="shared" ca="1" si="59"/>
        <v>-33.334084954015452</v>
      </c>
      <c r="CE17" s="128">
        <f t="shared" ca="1" si="60"/>
        <v>4258.2235992668211</v>
      </c>
      <c r="CF17" s="128">
        <f t="shared" ca="1" si="61"/>
        <v>235.33505404594695</v>
      </c>
      <c r="CG17" s="129">
        <f t="shared" ca="1" si="62"/>
        <v>1111.1612197215193</v>
      </c>
      <c r="CI17" s="187">
        <f t="shared" ca="1" si="63"/>
        <v>4254.8901907714198</v>
      </c>
      <c r="CJ17" s="127">
        <f t="shared" ca="1" si="64"/>
        <v>4396.6898659509261</v>
      </c>
      <c r="CK17" s="128">
        <f t="shared" ca="1" si="65"/>
        <v>-141.79967517950627</v>
      </c>
      <c r="CL17" s="128">
        <f t="shared" ca="1" si="66"/>
        <v>4382.5098984329752</v>
      </c>
      <c r="CM17" s="128">
        <f t="shared" ca="1" si="67"/>
        <v>101.4740615614642</v>
      </c>
      <c r="CN17" s="129">
        <f t="shared" ca="1" si="68"/>
        <v>20107.147881013487</v>
      </c>
      <c r="CP17" s="187">
        <f t="shared" ca="1" si="69"/>
        <v>4254.8901907714198</v>
      </c>
      <c r="CQ17" s="127">
        <f t="shared" ca="1" si="70"/>
        <v>4366.7415246094342</v>
      </c>
      <c r="CR17" s="128">
        <f t="shared" ca="1" si="71"/>
        <v>-111.8513338380144</v>
      </c>
      <c r="CS17" s="128">
        <f t="shared" ca="1" si="72"/>
        <v>4344.3712578418317</v>
      </c>
      <c r="CT17" s="128">
        <f t="shared" ca="1" si="73"/>
        <v>103.88325340941805</v>
      </c>
      <c r="CU17" s="129">
        <f t="shared" ca="1" si="74"/>
        <v>12510.720881342944</v>
      </c>
      <c r="CW17" s="187">
        <f t="shared" ca="1" si="75"/>
        <v>4254.8901907714198</v>
      </c>
      <c r="CX17" s="127">
        <f t="shared" ca="1" si="76"/>
        <v>4301.0322767257057</v>
      </c>
      <c r="CY17" s="128">
        <f t="shared" ca="1" si="77"/>
        <v>-46.142085954285903</v>
      </c>
      <c r="CZ17" s="128">
        <f t="shared" ca="1" si="78"/>
        <v>4282.5754423439912</v>
      </c>
      <c r="DA17" s="128">
        <f t="shared" ca="1" si="79"/>
        <v>122.48626151172937</v>
      </c>
      <c r="DB17" s="129">
        <f t="shared" ca="1" si="80"/>
        <v>2129.0920962127084</v>
      </c>
      <c r="DD17" s="187">
        <f t="shared" ca="1" si="81"/>
        <v>4254.8901907714198</v>
      </c>
      <c r="DE17" s="127">
        <f t="shared" ca="1" si="82"/>
        <v>4256.1690025812477</v>
      </c>
      <c r="DF17" s="128">
        <f t="shared" ca="1" si="83"/>
        <v>-1.2788118098278574</v>
      </c>
      <c r="DG17" s="128">
        <f t="shared" ca="1" si="84"/>
        <v>4255.4017154953508</v>
      </c>
      <c r="DH17" s="128">
        <f t="shared" ca="1" si="85"/>
        <v>144.14785746101504</v>
      </c>
      <c r="DI17" s="129">
        <f t="shared" ca="1" si="86"/>
        <v>1.6353596449551999</v>
      </c>
      <c r="DK17" s="187">
        <f t="shared" ca="1" si="87"/>
        <v>4254.8901907714198</v>
      </c>
      <c r="DL17" s="127">
        <f t="shared" ca="1" si="88"/>
        <v>4207.0326537398496</v>
      </c>
      <c r="DM17" s="128">
        <f t="shared" ca="1" si="89"/>
        <v>47.857537031570246</v>
      </c>
      <c r="DN17" s="128">
        <f t="shared" ca="1" si="90"/>
        <v>4250.104437068263</v>
      </c>
      <c r="DO17" s="128">
        <f t="shared" ca="1" si="91"/>
        <v>170.1950542846478</v>
      </c>
      <c r="DP17" s="129">
        <f t="shared" ca="1" si="92"/>
        <v>2290.3438507281176</v>
      </c>
      <c r="DR17" s="185">
        <v>18</v>
      </c>
    </row>
    <row r="18" spans="2:122" x14ac:dyDescent="0.25">
      <c r="B18" s="151" t="s">
        <v>78</v>
      </c>
      <c r="C18" s="88">
        <f ca="1">AVERAGE(INDIRECT(D18))</f>
        <v>2446.6521519313501</v>
      </c>
      <c r="D18" s="88" t="s">
        <v>96</v>
      </c>
      <c r="J18" s="145">
        <f ca="1">G7</f>
        <v>284.78639548030782</v>
      </c>
      <c r="K18" s="146">
        <f>C7</f>
        <v>0.4</v>
      </c>
      <c r="L18" s="147">
        <f>F$3</f>
        <v>0.05</v>
      </c>
      <c r="M18" s="142">
        <f t="shared" ca="1" si="93"/>
        <v>0</v>
      </c>
      <c r="N18" s="142">
        <f t="shared" ca="1" si="94"/>
        <v>0</v>
      </c>
      <c r="O18" s="88">
        <f t="shared" ca="1" si="94"/>
        <v>0</v>
      </c>
      <c r="P18">
        <f t="shared" ca="1" si="2"/>
        <v>1992</v>
      </c>
      <c r="Q18" s="187">
        <f t="shared" ca="1" si="3"/>
        <v>4772.4536102034272</v>
      </c>
      <c r="R18" s="127">
        <f t="shared" ca="1" si="4"/>
        <v>5101.5445343621259</v>
      </c>
      <c r="S18" s="128">
        <f t="shared" ca="1" si="5"/>
        <v>-329.09092415869873</v>
      </c>
      <c r="T18" s="128">
        <f t="shared" ca="1" si="6"/>
        <v>5068.6354419462559</v>
      </c>
      <c r="U18" s="128">
        <f t="shared" ca="1" si="7"/>
        <v>261.00910668560476</v>
      </c>
      <c r="V18" s="129">
        <f t="shared" ca="1" si="8"/>
        <v>108300.8363636264</v>
      </c>
      <c r="X18" s="187">
        <f t="shared" ca="1" si="9"/>
        <v>4772.4536102034272</v>
      </c>
      <c r="Y18" s="127">
        <f t="shared" ca="1" si="10"/>
        <v>4907.4436853798425</v>
      </c>
      <c r="Z18" s="128">
        <f t="shared" ca="1" si="11"/>
        <v>-134.9900751764153</v>
      </c>
      <c r="AA18" s="128">
        <f t="shared" ca="1" si="12"/>
        <v>4880.4456703445594</v>
      </c>
      <c r="AB18" s="128">
        <f t="shared" ca="1" si="13"/>
        <v>265.6066720943636</v>
      </c>
      <c r="AC18" s="129">
        <f t="shared" ca="1" si="14"/>
        <v>18222.320396134255</v>
      </c>
      <c r="AE18" s="187">
        <f t="shared" ca="1" si="15"/>
        <v>4772.4536102034272</v>
      </c>
      <c r="AF18" s="127">
        <f t="shared" ca="1" si="16"/>
        <v>4701.4459430911966</v>
      </c>
      <c r="AG18" s="128">
        <f t="shared" ca="1" si="17"/>
        <v>71.007667112230592</v>
      </c>
      <c r="AH18" s="128">
        <f t="shared" ca="1" si="18"/>
        <v>4729.8490099360888</v>
      </c>
      <c r="AI18" s="128">
        <f t="shared" ca="1" si="19"/>
        <v>270.85639224180187</v>
      </c>
      <c r="AJ18" s="129">
        <f t="shared" ca="1" si="20"/>
        <v>5042.0887887213539</v>
      </c>
      <c r="AL18" s="187">
        <f t="shared" ca="1" si="21"/>
        <v>4772.4536102034272</v>
      </c>
      <c r="AM18" s="127">
        <f t="shared" ca="1" si="22"/>
        <v>4601.0193651166146</v>
      </c>
      <c r="AN18" s="128">
        <f t="shared" ca="1" si="23"/>
        <v>171.43424508681255</v>
      </c>
      <c r="AO18" s="128">
        <f t="shared" ca="1" si="24"/>
        <v>4703.8799121687025</v>
      </c>
      <c r="AP18" s="128">
        <f t="shared" ca="1" si="25"/>
        <v>273.70476779962479</v>
      </c>
      <c r="AQ18" s="129">
        <f t="shared" ca="1" si="26"/>
        <v>29389.700388485315</v>
      </c>
      <c r="AS18" s="187">
        <f t="shared" ca="1" si="27"/>
        <v>4772.4536102034272</v>
      </c>
      <c r="AT18" s="127">
        <f t="shared" ca="1" si="28"/>
        <v>4537.2614051543569</v>
      </c>
      <c r="AU18" s="128">
        <f t="shared" ca="1" si="29"/>
        <v>235.19220504907025</v>
      </c>
      <c r="AV18" s="128">
        <f t="shared" ca="1" si="30"/>
        <v>4748.9343896985201</v>
      </c>
      <c r="AW18" s="128">
        <f t="shared" ca="1" si="31"/>
        <v>276.10392086753109</v>
      </c>
      <c r="AX18" s="129">
        <f t="shared" ca="1" si="32"/>
        <v>55315.373315843906</v>
      </c>
      <c r="AZ18" s="187">
        <f t="shared" ca="1" si="33"/>
        <v>4772.4536102034272</v>
      </c>
      <c r="BA18" s="127">
        <f t="shared" ca="1" si="34"/>
        <v>4734.7018202511117</v>
      </c>
      <c r="BB18" s="128">
        <f t="shared" ca="1" si="35"/>
        <v>37.751789952315448</v>
      </c>
      <c r="BC18" s="128">
        <f t="shared" ca="1" si="36"/>
        <v>4738.4769992463434</v>
      </c>
      <c r="BD18" s="128">
        <f t="shared" ca="1" si="37"/>
        <v>164.93561549318758</v>
      </c>
      <c r="BE18" s="129">
        <f t="shared" ca="1" si="38"/>
        <v>1425.1976446037456</v>
      </c>
      <c r="BG18" s="187">
        <f t="shared" ca="1" si="39"/>
        <v>4772.4536102034272</v>
      </c>
      <c r="BH18" s="127">
        <f t="shared" ca="1" si="40"/>
        <v>4664.5505583726563</v>
      </c>
      <c r="BI18" s="128">
        <f t="shared" ca="1" si="41"/>
        <v>107.90305183077089</v>
      </c>
      <c r="BJ18" s="128">
        <f t="shared" ca="1" si="42"/>
        <v>4686.1311687388106</v>
      </c>
      <c r="BK18" s="128">
        <f t="shared" ca="1" si="43"/>
        <v>187.5278093102971</v>
      </c>
      <c r="BL18" s="129">
        <f t="shared" ca="1" si="44"/>
        <v>11643.06859439403</v>
      </c>
      <c r="BN18" s="187">
        <f t="shared" ca="1" si="45"/>
        <v>4772.4536102034272</v>
      </c>
      <c r="BO18" s="127">
        <f t="shared" ca="1" si="46"/>
        <v>4573.0484092184206</v>
      </c>
      <c r="BP18" s="128">
        <f t="shared" ca="1" si="47"/>
        <v>199.40520098500656</v>
      </c>
      <c r="BQ18" s="128">
        <f t="shared" ca="1" si="48"/>
        <v>4652.8104896124232</v>
      </c>
      <c r="BR18" s="128">
        <f t="shared" ca="1" si="49"/>
        <v>215.7189626936206</v>
      </c>
      <c r="BS18" s="129">
        <f t="shared" ca="1" si="50"/>
        <v>39762.434179870863</v>
      </c>
      <c r="BU18" s="187">
        <f t="shared" ca="1" si="51"/>
        <v>4772.4536102034272</v>
      </c>
      <c r="BV18" s="127">
        <f t="shared" ca="1" si="52"/>
        <v>4521.6380220537767</v>
      </c>
      <c r="BW18" s="128">
        <f t="shared" ca="1" si="53"/>
        <v>250.81558814965047</v>
      </c>
      <c r="BX18" s="128">
        <f t="shared" ca="1" si="54"/>
        <v>4672.1273749435668</v>
      </c>
      <c r="BY18" s="128">
        <f t="shared" ca="1" si="55"/>
        <v>233.14944816066591</v>
      </c>
      <c r="BZ18" s="129">
        <f t="shared" ca="1" si="56"/>
        <v>62908.45925885508</v>
      </c>
      <c r="CB18" s="187">
        <f t="shared" ca="1" si="57"/>
        <v>4772.4536102034272</v>
      </c>
      <c r="CC18" s="127">
        <f t="shared" ca="1" si="58"/>
        <v>4493.558653312768</v>
      </c>
      <c r="CD18" s="128">
        <f t="shared" ca="1" si="59"/>
        <v>278.89495689065916</v>
      </c>
      <c r="CE18" s="128">
        <f t="shared" ca="1" si="60"/>
        <v>4744.5641145143609</v>
      </c>
      <c r="CF18" s="128">
        <f t="shared" ca="1" si="61"/>
        <v>249.27980189047992</v>
      </c>
      <c r="CG18" s="129">
        <f t="shared" ca="1" si="62"/>
        <v>77782.396979042634</v>
      </c>
      <c r="CI18" s="187">
        <f t="shared" ca="1" si="63"/>
        <v>4772.4536102034272</v>
      </c>
      <c r="CJ18" s="127">
        <f t="shared" ca="1" si="64"/>
        <v>4483.9839599944398</v>
      </c>
      <c r="CK18" s="128">
        <f t="shared" ca="1" si="65"/>
        <v>288.46965020898733</v>
      </c>
      <c r="CL18" s="128">
        <f t="shared" ca="1" si="66"/>
        <v>4512.8309250153388</v>
      </c>
      <c r="CM18" s="128">
        <f t="shared" ca="1" si="67"/>
        <v>159.16799160326167</v>
      </c>
      <c r="CN18" s="129">
        <f t="shared" ca="1" si="68"/>
        <v>83214.739091695505</v>
      </c>
      <c r="CP18" s="187">
        <f t="shared" ca="1" si="69"/>
        <v>4772.4536102034272</v>
      </c>
      <c r="CQ18" s="127">
        <f t="shared" ca="1" si="70"/>
        <v>4448.2545112512498</v>
      </c>
      <c r="CR18" s="128">
        <f t="shared" ca="1" si="71"/>
        <v>324.19909895217734</v>
      </c>
      <c r="CS18" s="128">
        <f t="shared" ca="1" si="72"/>
        <v>4513.0943310416851</v>
      </c>
      <c r="CT18" s="128">
        <f t="shared" ca="1" si="73"/>
        <v>168.7230731998535</v>
      </c>
      <c r="CU18" s="129">
        <f t="shared" ca="1" si="74"/>
        <v>105105.05576140367</v>
      </c>
      <c r="CW18" s="187">
        <f t="shared" ca="1" si="75"/>
        <v>4772.4536102034272</v>
      </c>
      <c r="CX18" s="127">
        <f t="shared" ca="1" si="76"/>
        <v>4405.0617038557202</v>
      </c>
      <c r="CY18" s="128">
        <f t="shared" ca="1" si="77"/>
        <v>367.39190634770694</v>
      </c>
      <c r="CZ18" s="128">
        <f t="shared" ca="1" si="78"/>
        <v>4552.018466394803</v>
      </c>
      <c r="DA18" s="128">
        <f t="shared" ca="1" si="79"/>
        <v>195.96464278127075</v>
      </c>
      <c r="DB18" s="129">
        <f t="shared" ca="1" si="80"/>
        <v>134976.81284980226</v>
      </c>
      <c r="DD18" s="187">
        <f t="shared" ca="1" si="81"/>
        <v>4772.4536102034272</v>
      </c>
      <c r="DE18" s="127">
        <f t="shared" ca="1" si="82"/>
        <v>4399.5495729563654</v>
      </c>
      <c r="DF18" s="128">
        <f t="shared" ca="1" si="83"/>
        <v>372.90403724706175</v>
      </c>
      <c r="DG18" s="128">
        <f t="shared" ca="1" si="84"/>
        <v>4623.2919953046021</v>
      </c>
      <c r="DH18" s="128">
        <f t="shared" ca="1" si="85"/>
        <v>218.72866491042737</v>
      </c>
      <c r="DI18" s="129">
        <f t="shared" ca="1" si="86"/>
        <v>139057.42099515803</v>
      </c>
      <c r="DK18" s="187">
        <f t="shared" ca="1" si="87"/>
        <v>4772.4536102034272</v>
      </c>
      <c r="DL18" s="127">
        <f t="shared" ca="1" si="88"/>
        <v>4420.299491352911</v>
      </c>
      <c r="DM18" s="128">
        <f t="shared" ca="1" si="89"/>
        <v>352.15411885051617</v>
      </c>
      <c r="DN18" s="128">
        <f t="shared" ca="1" si="90"/>
        <v>4737.2381983183759</v>
      </c>
      <c r="DO18" s="128">
        <f t="shared" ca="1" si="91"/>
        <v>240.62587805475101</v>
      </c>
      <c r="DP18" s="129">
        <f t="shared" ca="1" si="92"/>
        <v>124012.52342338346</v>
      </c>
      <c r="DR18" s="185">
        <v>19</v>
      </c>
    </row>
    <row r="19" spans="2:122" x14ac:dyDescent="0.25">
      <c r="B19" s="151" t="s">
        <v>79</v>
      </c>
      <c r="C19" s="88">
        <f ca="1">C17-C18</f>
        <v>840.8930809239032</v>
      </c>
      <c r="D19" s="88"/>
      <c r="J19" s="145">
        <f ca="1">G8</f>
        <v>269.29314297420285</v>
      </c>
      <c r="K19" s="146">
        <f>C8</f>
        <v>0.6</v>
      </c>
      <c r="L19" s="147">
        <f>F$3</f>
        <v>0.05</v>
      </c>
      <c r="M19" s="142">
        <f t="shared" ca="1" si="93"/>
        <v>0</v>
      </c>
      <c r="N19" s="142">
        <f t="shared" ca="1" si="94"/>
        <v>0</v>
      </c>
      <c r="O19" s="88">
        <f t="shared" ca="1" si="94"/>
        <v>0</v>
      </c>
      <c r="P19">
        <f t="shared" ca="1" si="2"/>
        <v>1993</v>
      </c>
      <c r="Q19" s="187">
        <f t="shared" ca="1" si="3"/>
        <v>4979.2762534247549</v>
      </c>
      <c r="R19" s="127">
        <f t="shared" ca="1" si="4"/>
        <v>5329.6445486318607</v>
      </c>
      <c r="S19" s="128">
        <f t="shared" ca="1" si="5"/>
        <v>-350.3682952071058</v>
      </c>
      <c r="T19" s="128">
        <f t="shared" ca="1" si="6"/>
        <v>5294.6077191111499</v>
      </c>
      <c r="U19" s="128">
        <f t="shared" ca="1" si="7"/>
        <v>259.25726520956925</v>
      </c>
      <c r="V19" s="129">
        <f t="shared" ca="1" si="8"/>
        <v>122757.94228633364</v>
      </c>
      <c r="X19" s="187">
        <f t="shared" ca="1" si="9"/>
        <v>4979.2762534247549</v>
      </c>
      <c r="Y19" s="127">
        <f t="shared" ca="1" si="10"/>
        <v>5146.052342438923</v>
      </c>
      <c r="Z19" s="128">
        <f t="shared" ca="1" si="11"/>
        <v>-166.77608901416806</v>
      </c>
      <c r="AA19" s="128">
        <f t="shared" ca="1" si="12"/>
        <v>5112.697124636089</v>
      </c>
      <c r="AB19" s="128">
        <f t="shared" ca="1" si="13"/>
        <v>264.77279164929274</v>
      </c>
      <c r="AC19" s="129">
        <f t="shared" ca="1" si="14"/>
        <v>27814.263866861711</v>
      </c>
      <c r="AE19" s="187">
        <f t="shared" ca="1" si="15"/>
        <v>4979.2762534247549</v>
      </c>
      <c r="AF19" s="127">
        <f t="shared" ca="1" si="16"/>
        <v>5000.7054021778904</v>
      </c>
      <c r="AG19" s="128">
        <f t="shared" ca="1" si="17"/>
        <v>-21.429148753135451</v>
      </c>
      <c r="AH19" s="128">
        <f t="shared" ca="1" si="18"/>
        <v>4992.1337426766358</v>
      </c>
      <c r="AI19" s="128">
        <f t="shared" ca="1" si="19"/>
        <v>270.7492464980362</v>
      </c>
      <c r="AJ19" s="129">
        <f t="shared" ca="1" si="20"/>
        <v>459.20841628400666</v>
      </c>
      <c r="AL19" s="187">
        <f t="shared" ca="1" si="21"/>
        <v>4979.2762534247549</v>
      </c>
      <c r="AM19" s="127">
        <f t="shared" ca="1" si="22"/>
        <v>4977.5846799683277</v>
      </c>
      <c r="AN19" s="128">
        <f t="shared" ca="1" si="23"/>
        <v>1.6915734564272498</v>
      </c>
      <c r="AO19" s="128">
        <f t="shared" ca="1" si="24"/>
        <v>4978.5996240421837</v>
      </c>
      <c r="AP19" s="128">
        <f t="shared" ca="1" si="25"/>
        <v>273.71322566690691</v>
      </c>
      <c r="AQ19" s="129">
        <f t="shared" ca="1" si="26"/>
        <v>2.8614207584892326</v>
      </c>
      <c r="AS19" s="187">
        <f t="shared" ca="1" si="27"/>
        <v>4979.2762534247549</v>
      </c>
      <c r="AT19" s="127">
        <f t="shared" ca="1" si="28"/>
        <v>5025.0383105660512</v>
      </c>
      <c r="AU19" s="128">
        <f t="shared" ca="1" si="29"/>
        <v>-45.762057141296282</v>
      </c>
      <c r="AV19" s="128">
        <f t="shared" ca="1" si="30"/>
        <v>4983.852459138885</v>
      </c>
      <c r="AW19" s="128">
        <f t="shared" ca="1" si="31"/>
        <v>275.87511058182463</v>
      </c>
      <c r="AX19" s="129">
        <f t="shared" ca="1" si="32"/>
        <v>2094.1658738032661</v>
      </c>
      <c r="AZ19" s="187">
        <f t="shared" ca="1" si="33"/>
        <v>4979.2762534247549</v>
      </c>
      <c r="BA19" s="127">
        <f t="shared" ca="1" si="34"/>
        <v>4903.4126147395309</v>
      </c>
      <c r="BB19" s="128">
        <f t="shared" ca="1" si="35"/>
        <v>75.863638685224032</v>
      </c>
      <c r="BC19" s="128">
        <f t="shared" ca="1" si="36"/>
        <v>4910.9989786080532</v>
      </c>
      <c r="BD19" s="128">
        <f t="shared" ca="1" si="37"/>
        <v>168.7287974274488</v>
      </c>
      <c r="BE19" s="129">
        <f t="shared" ca="1" si="38"/>
        <v>5755.2916745622206</v>
      </c>
      <c r="BG19" s="187">
        <f t="shared" ca="1" si="39"/>
        <v>4979.2762534247549</v>
      </c>
      <c r="BH19" s="127">
        <f t="shared" ca="1" si="40"/>
        <v>4873.6589780491076</v>
      </c>
      <c r="BI19" s="128">
        <f t="shared" ca="1" si="41"/>
        <v>105.6172753756473</v>
      </c>
      <c r="BJ19" s="128">
        <f t="shared" ca="1" si="42"/>
        <v>4894.7824331242373</v>
      </c>
      <c r="BK19" s="128">
        <f t="shared" ca="1" si="43"/>
        <v>192.80867307907945</v>
      </c>
      <c r="BL19" s="129">
        <f t="shared" ca="1" si="44"/>
        <v>11155.008857775312</v>
      </c>
      <c r="BN19" s="187">
        <f t="shared" ca="1" si="45"/>
        <v>4979.2762534247549</v>
      </c>
      <c r="BO19" s="127">
        <f t="shared" ca="1" si="46"/>
        <v>4868.5294523060438</v>
      </c>
      <c r="BP19" s="128">
        <f t="shared" ca="1" si="47"/>
        <v>110.74680111871112</v>
      </c>
      <c r="BQ19" s="128">
        <f t="shared" ca="1" si="48"/>
        <v>4912.8281727535286</v>
      </c>
      <c r="BR19" s="128">
        <f t="shared" ca="1" si="49"/>
        <v>221.25630274955614</v>
      </c>
      <c r="BS19" s="129">
        <f t="shared" ca="1" si="50"/>
        <v>12264.853958027354</v>
      </c>
      <c r="BU19" s="187">
        <f t="shared" ca="1" si="51"/>
        <v>4979.2762534247549</v>
      </c>
      <c r="BV19" s="127">
        <f t="shared" ca="1" si="52"/>
        <v>4905.2768231042328</v>
      </c>
      <c r="BW19" s="128">
        <f t="shared" ca="1" si="53"/>
        <v>73.999430320522151</v>
      </c>
      <c r="BX19" s="128">
        <f t="shared" ca="1" si="54"/>
        <v>4949.6764812965457</v>
      </c>
      <c r="BY19" s="128">
        <f t="shared" ca="1" si="55"/>
        <v>236.84941967669201</v>
      </c>
      <c r="BZ19" s="129">
        <f t="shared" ca="1" si="56"/>
        <v>5475.9156877618134</v>
      </c>
      <c r="CB19" s="187">
        <f t="shared" ca="1" si="57"/>
        <v>4979.2762534247549</v>
      </c>
      <c r="CC19" s="127">
        <f t="shared" ca="1" si="58"/>
        <v>4993.8439164048405</v>
      </c>
      <c r="CD19" s="128">
        <f t="shared" ca="1" si="59"/>
        <v>-14.567662980085515</v>
      </c>
      <c r="CE19" s="128">
        <f t="shared" ca="1" si="60"/>
        <v>4980.7330197227639</v>
      </c>
      <c r="CF19" s="128">
        <f t="shared" ca="1" si="61"/>
        <v>248.55141874147563</v>
      </c>
      <c r="CG19" s="129">
        <f t="shared" ca="1" si="62"/>
        <v>212.21680470135399</v>
      </c>
      <c r="CI19" s="187">
        <f t="shared" ca="1" si="63"/>
        <v>4979.2762534247549</v>
      </c>
      <c r="CJ19" s="127">
        <f t="shared" ca="1" si="64"/>
        <v>4671.9989166186006</v>
      </c>
      <c r="CK19" s="128">
        <f t="shared" ca="1" si="65"/>
        <v>307.27733680615438</v>
      </c>
      <c r="CL19" s="128">
        <f t="shared" ca="1" si="66"/>
        <v>4702.7266502992161</v>
      </c>
      <c r="CM19" s="128">
        <f t="shared" ca="1" si="67"/>
        <v>220.62345896449256</v>
      </c>
      <c r="CN19" s="129">
        <f t="shared" ca="1" si="68"/>
        <v>94419.361714682833</v>
      </c>
      <c r="CP19" s="187">
        <f t="shared" ca="1" si="69"/>
        <v>4979.2762534247549</v>
      </c>
      <c r="CQ19" s="127">
        <f t="shared" ca="1" si="70"/>
        <v>4681.8174042415385</v>
      </c>
      <c r="CR19" s="128">
        <f t="shared" ca="1" si="71"/>
        <v>297.45884918321644</v>
      </c>
      <c r="CS19" s="128">
        <f t="shared" ca="1" si="72"/>
        <v>4741.309174078182</v>
      </c>
      <c r="CT19" s="128">
        <f t="shared" ca="1" si="73"/>
        <v>228.2148430364968</v>
      </c>
      <c r="CU19" s="129">
        <f t="shared" ca="1" si="74"/>
        <v>88481.76695740351</v>
      </c>
      <c r="CW19" s="187">
        <f t="shared" ca="1" si="75"/>
        <v>4979.2762534247549</v>
      </c>
      <c r="CX19" s="127">
        <f t="shared" ca="1" si="76"/>
        <v>4747.9831091760734</v>
      </c>
      <c r="CY19" s="128">
        <f t="shared" ca="1" si="77"/>
        <v>231.29314424868153</v>
      </c>
      <c r="CZ19" s="128">
        <f t="shared" ca="1" si="78"/>
        <v>4840.5003668755462</v>
      </c>
      <c r="DA19" s="128">
        <f t="shared" ca="1" si="79"/>
        <v>242.22327163100707</v>
      </c>
      <c r="DB19" s="129">
        <f t="shared" ca="1" si="80"/>
        <v>53496.518576441398</v>
      </c>
      <c r="DD19" s="187">
        <f t="shared" ca="1" si="81"/>
        <v>4979.2762534247549</v>
      </c>
      <c r="DE19" s="127">
        <f t="shared" ca="1" si="82"/>
        <v>4842.0206602150292</v>
      </c>
      <c r="DF19" s="128">
        <f t="shared" ca="1" si="83"/>
        <v>137.2555932097257</v>
      </c>
      <c r="DG19" s="128">
        <f t="shared" ca="1" si="84"/>
        <v>4924.374016140865</v>
      </c>
      <c r="DH19" s="128">
        <f t="shared" ca="1" si="85"/>
        <v>246.1797835523725</v>
      </c>
      <c r="DI19" s="129">
        <f t="shared" ca="1" si="86"/>
        <v>18839.097867353699</v>
      </c>
      <c r="DK19" s="187">
        <f t="shared" ca="1" si="87"/>
        <v>4979.2762534247549</v>
      </c>
      <c r="DL19" s="127">
        <f t="shared" ca="1" si="88"/>
        <v>4977.8640763731273</v>
      </c>
      <c r="DM19" s="128">
        <f t="shared" ca="1" si="89"/>
        <v>1.4121770516276229</v>
      </c>
      <c r="DN19" s="128">
        <f t="shared" ca="1" si="90"/>
        <v>4979.1350357195925</v>
      </c>
      <c r="DO19" s="128">
        <f t="shared" ca="1" si="91"/>
        <v>240.90831346507653</v>
      </c>
      <c r="DP19" s="129">
        <f t="shared" ca="1" si="92"/>
        <v>1.9942440251436857</v>
      </c>
      <c r="DR19" s="185">
        <v>20</v>
      </c>
    </row>
    <row r="20" spans="2:122" x14ac:dyDescent="0.25">
      <c r="B20" s="151" t="s">
        <v>80</v>
      </c>
      <c r="C20" s="88">
        <f ca="1">C19/D20</f>
        <v>280.29769364130107</v>
      </c>
      <c r="D20" s="88">
        <v>3</v>
      </c>
      <c r="J20" s="145">
        <f ca="1">G9</f>
        <v>257.26391765507208</v>
      </c>
      <c r="K20" s="146">
        <f>C9</f>
        <v>0.9</v>
      </c>
      <c r="L20" s="147">
        <f>F$3</f>
        <v>0.05</v>
      </c>
      <c r="M20" s="142">
        <f t="shared" ca="1" si="93"/>
        <v>0</v>
      </c>
      <c r="N20" s="142">
        <f t="shared" ca="1" si="94"/>
        <v>0</v>
      </c>
      <c r="O20" s="88">
        <f t="shared" ca="1" si="94"/>
        <v>0</v>
      </c>
      <c r="P20">
        <f t="shared" ca="1" si="2"/>
        <v>1994</v>
      </c>
      <c r="Q20" s="187">
        <f t="shared" ca="1" si="3"/>
        <v>4968.9274293594626</v>
      </c>
      <c r="R20" s="127">
        <f t="shared" ca="1" si="4"/>
        <v>5553.8649843207195</v>
      </c>
      <c r="S20" s="128">
        <f t="shared" ca="1" si="5"/>
        <v>-584.93755496125686</v>
      </c>
      <c r="T20" s="128">
        <f t="shared" ca="1" si="6"/>
        <v>5495.3712288245933</v>
      </c>
      <c r="U20" s="128">
        <f t="shared" ca="1" si="7"/>
        <v>256.33257743476298</v>
      </c>
      <c r="V20" s="129">
        <f t="shared" ca="1" si="8"/>
        <v>342151.94320405339</v>
      </c>
      <c r="X20" s="187">
        <f t="shared" ca="1" si="9"/>
        <v>4968.9274293594626</v>
      </c>
      <c r="Y20" s="127">
        <f t="shared" ca="1" si="10"/>
        <v>5377.4699162853822</v>
      </c>
      <c r="Z20" s="128">
        <f t="shared" ca="1" si="11"/>
        <v>-408.54248692591955</v>
      </c>
      <c r="AA20" s="128">
        <f t="shared" ca="1" si="12"/>
        <v>5295.7614189001979</v>
      </c>
      <c r="AB20" s="128">
        <f t="shared" ca="1" si="13"/>
        <v>262.73007921466314</v>
      </c>
      <c r="AC20" s="129">
        <f t="shared" ca="1" si="14"/>
        <v>166906.96362361516</v>
      </c>
      <c r="AE20" s="187">
        <f t="shared" ca="1" si="15"/>
        <v>4968.9274293594626</v>
      </c>
      <c r="AF20" s="127">
        <f t="shared" ca="1" si="16"/>
        <v>5262.8829891746718</v>
      </c>
      <c r="AG20" s="128">
        <f t="shared" ca="1" si="17"/>
        <v>-293.9555598152092</v>
      </c>
      <c r="AH20" s="128">
        <f t="shared" ca="1" si="18"/>
        <v>5145.3007652485885</v>
      </c>
      <c r="AI20" s="128">
        <f t="shared" ca="1" si="19"/>
        <v>269.27946869896016</v>
      </c>
      <c r="AJ20" s="129">
        <f t="shared" ca="1" si="20"/>
        <v>86409.871146273028</v>
      </c>
      <c r="AL20" s="187">
        <f t="shared" ca="1" si="21"/>
        <v>4968.9274293594626</v>
      </c>
      <c r="AM20" s="127">
        <f t="shared" ca="1" si="22"/>
        <v>5252.3128497090902</v>
      </c>
      <c r="AN20" s="128">
        <f t="shared" ca="1" si="23"/>
        <v>-283.38542034962757</v>
      </c>
      <c r="AO20" s="128">
        <f t="shared" ca="1" si="24"/>
        <v>5082.2815974993136</v>
      </c>
      <c r="AP20" s="128">
        <f t="shared" ca="1" si="25"/>
        <v>272.29629856515879</v>
      </c>
      <c r="AQ20" s="129">
        <f t="shared" ca="1" si="26"/>
        <v>80307.296466735104</v>
      </c>
      <c r="AS20" s="187">
        <f t="shared" ca="1" si="27"/>
        <v>4968.9274293594626</v>
      </c>
      <c r="AT20" s="127">
        <f t="shared" ca="1" si="28"/>
        <v>5259.7275697207097</v>
      </c>
      <c r="AU20" s="128">
        <f t="shared" ca="1" si="29"/>
        <v>-290.80014036124703</v>
      </c>
      <c r="AV20" s="128">
        <f t="shared" ca="1" si="30"/>
        <v>4998.007443395587</v>
      </c>
      <c r="AW20" s="128">
        <f t="shared" ca="1" si="31"/>
        <v>274.42110988001838</v>
      </c>
      <c r="AX20" s="129">
        <f t="shared" ca="1" si="32"/>
        <v>84564.721634120971</v>
      </c>
      <c r="AZ20" s="187">
        <f t="shared" ca="1" si="33"/>
        <v>4968.9274293594626</v>
      </c>
      <c r="BA20" s="127">
        <f t="shared" ca="1" si="34"/>
        <v>5079.7277760355018</v>
      </c>
      <c r="BB20" s="128">
        <f t="shared" ca="1" si="35"/>
        <v>-110.80034667603923</v>
      </c>
      <c r="BC20" s="128">
        <f t="shared" ca="1" si="36"/>
        <v>5068.6477413678977</v>
      </c>
      <c r="BD20" s="128">
        <f t="shared" ca="1" si="37"/>
        <v>163.18878009364684</v>
      </c>
      <c r="BE20" s="129">
        <f t="shared" ca="1" si="38"/>
        <v>12276.716823530476</v>
      </c>
      <c r="BG20" s="187">
        <f t="shared" ca="1" si="39"/>
        <v>4968.9274293594626</v>
      </c>
      <c r="BH20" s="127">
        <f t="shared" ca="1" si="40"/>
        <v>5087.5911062033165</v>
      </c>
      <c r="BI20" s="128">
        <f t="shared" ca="1" si="41"/>
        <v>-118.66367684385386</v>
      </c>
      <c r="BJ20" s="128">
        <f t="shared" ca="1" si="42"/>
        <v>5063.8583708345459</v>
      </c>
      <c r="BK20" s="128">
        <f t="shared" ca="1" si="43"/>
        <v>186.87548923688675</v>
      </c>
      <c r="BL20" s="129">
        <f t="shared" ca="1" si="44"/>
        <v>14081.06820210258</v>
      </c>
      <c r="BN20" s="187">
        <f t="shared" ca="1" si="45"/>
        <v>4968.9274293594626</v>
      </c>
      <c r="BO20" s="127">
        <f t="shared" ca="1" si="46"/>
        <v>5134.0844755030848</v>
      </c>
      <c r="BP20" s="128">
        <f t="shared" ca="1" si="47"/>
        <v>-165.15704614362221</v>
      </c>
      <c r="BQ20" s="128">
        <f t="shared" ca="1" si="48"/>
        <v>5068.0216570456359</v>
      </c>
      <c r="BR20" s="128">
        <f t="shared" ca="1" si="49"/>
        <v>212.99845044237503</v>
      </c>
      <c r="BS20" s="129">
        <f t="shared" ca="1" si="50"/>
        <v>27276.849890886555</v>
      </c>
      <c r="BU20" s="187">
        <f t="shared" ca="1" si="51"/>
        <v>4968.9274293594626</v>
      </c>
      <c r="BV20" s="127">
        <f t="shared" ca="1" si="52"/>
        <v>5186.5259009732381</v>
      </c>
      <c r="BW20" s="128">
        <f t="shared" ca="1" si="53"/>
        <v>-217.59847161377547</v>
      </c>
      <c r="BX20" s="128">
        <f t="shared" ca="1" si="54"/>
        <v>5055.966818004973</v>
      </c>
      <c r="BY20" s="128">
        <f t="shared" ca="1" si="55"/>
        <v>225.96949609600324</v>
      </c>
      <c r="BZ20" s="129">
        <f t="shared" ca="1" si="56"/>
        <v>47349.094848651053</v>
      </c>
      <c r="CB20" s="187">
        <f t="shared" ca="1" si="57"/>
        <v>4968.9274293594626</v>
      </c>
      <c r="CC20" s="127">
        <f t="shared" ca="1" si="58"/>
        <v>5229.2844384642394</v>
      </c>
      <c r="CD20" s="128">
        <f t="shared" ca="1" si="59"/>
        <v>-260.35700910477681</v>
      </c>
      <c r="CE20" s="128">
        <f t="shared" ca="1" si="60"/>
        <v>4994.9631302699399</v>
      </c>
      <c r="CF20" s="128">
        <f t="shared" ca="1" si="61"/>
        <v>235.5335682862368</v>
      </c>
      <c r="CG20" s="129">
        <f t="shared" ca="1" si="62"/>
        <v>67785.77218998484</v>
      </c>
      <c r="CI20" s="187">
        <f t="shared" ca="1" si="63"/>
        <v>4968.9274293594626</v>
      </c>
      <c r="CJ20" s="127">
        <f t="shared" ca="1" si="64"/>
        <v>4923.3501092637089</v>
      </c>
      <c r="CK20" s="128">
        <f t="shared" ca="1" si="65"/>
        <v>45.577320095753748</v>
      </c>
      <c r="CL20" s="128">
        <f t="shared" ca="1" si="66"/>
        <v>4927.9078412732842</v>
      </c>
      <c r="CM20" s="128">
        <f t="shared" ca="1" si="67"/>
        <v>229.73892298364331</v>
      </c>
      <c r="CN20" s="129">
        <f t="shared" ca="1" si="68"/>
        <v>2077.2921071107985</v>
      </c>
      <c r="CP20" s="187">
        <f t="shared" ca="1" si="69"/>
        <v>4968.9274293594626</v>
      </c>
      <c r="CQ20" s="127">
        <f t="shared" ca="1" si="70"/>
        <v>4969.5240171146788</v>
      </c>
      <c r="CR20" s="128">
        <f t="shared" ca="1" si="71"/>
        <v>-0.59658775521620555</v>
      </c>
      <c r="CS20" s="128">
        <f t="shared" ca="1" si="72"/>
        <v>4969.4046995636354</v>
      </c>
      <c r="CT20" s="128">
        <f t="shared" ca="1" si="73"/>
        <v>228.09552548545355</v>
      </c>
      <c r="CU20" s="129">
        <f t="shared" ca="1" si="74"/>
        <v>0.35591694967391119</v>
      </c>
      <c r="CW20" s="187">
        <f t="shared" ca="1" si="75"/>
        <v>4968.9274293594626</v>
      </c>
      <c r="CX20" s="127">
        <f t="shared" ca="1" si="76"/>
        <v>5082.7236385065535</v>
      </c>
      <c r="CY20" s="128">
        <f t="shared" ca="1" si="77"/>
        <v>-113.79620914709085</v>
      </c>
      <c r="CZ20" s="128">
        <f t="shared" ca="1" si="78"/>
        <v>5037.2051548477175</v>
      </c>
      <c r="DA20" s="128">
        <f t="shared" ca="1" si="79"/>
        <v>219.46402980158888</v>
      </c>
      <c r="DB20" s="129">
        <f t="shared" ca="1" si="80"/>
        <v>12949.577216248443</v>
      </c>
      <c r="DD20" s="187">
        <f t="shared" ca="1" si="81"/>
        <v>4968.9274293594626</v>
      </c>
      <c r="DE20" s="127">
        <f t="shared" ca="1" si="82"/>
        <v>5170.5537996932371</v>
      </c>
      <c r="DF20" s="128">
        <f t="shared" ca="1" si="83"/>
        <v>-201.6263703337745</v>
      </c>
      <c r="DG20" s="128">
        <f t="shared" ca="1" si="84"/>
        <v>5049.5779774929724</v>
      </c>
      <c r="DH20" s="128">
        <f t="shared" ca="1" si="85"/>
        <v>205.8545094856176</v>
      </c>
      <c r="DI20" s="129">
        <f t="shared" ca="1" si="86"/>
        <v>40653.193213972379</v>
      </c>
      <c r="DK20" s="187">
        <f t="shared" ca="1" si="87"/>
        <v>4968.9274293594626</v>
      </c>
      <c r="DL20" s="127">
        <f t="shared" ca="1" si="88"/>
        <v>5220.0433491846688</v>
      </c>
      <c r="DM20" s="128">
        <f t="shared" ca="1" si="89"/>
        <v>-251.11591982520622</v>
      </c>
      <c r="DN20" s="128">
        <f t="shared" ca="1" si="90"/>
        <v>4994.0390213419832</v>
      </c>
      <c r="DO20" s="128">
        <f t="shared" ca="1" si="91"/>
        <v>190.68512950003529</v>
      </c>
      <c r="DP20" s="129">
        <f t="shared" ca="1" si="92"/>
        <v>63059.205189659398</v>
      </c>
      <c r="DR20" s="185">
        <v>21</v>
      </c>
    </row>
    <row r="21" spans="2:122" x14ac:dyDescent="0.25">
      <c r="B21" s="151" t="s">
        <v>81</v>
      </c>
      <c r="C21" s="88">
        <f>(D20+1)/D21</f>
        <v>2</v>
      </c>
      <c r="D21" s="88">
        <v>2</v>
      </c>
      <c r="J21" s="145">
        <f ca="1">I5</f>
        <v>399.91199751387154</v>
      </c>
      <c r="K21" s="146">
        <f>C5</f>
        <v>0.1</v>
      </c>
      <c r="L21" s="147">
        <f>H$3</f>
        <v>0.2</v>
      </c>
      <c r="M21" s="142">
        <f t="shared" ca="1" si="93"/>
        <v>0</v>
      </c>
      <c r="N21" s="142">
        <f t="shared" ca="1" si="94"/>
        <v>0</v>
      </c>
      <c r="O21" s="88">
        <f t="shared" ca="1" si="94"/>
        <v>0</v>
      </c>
      <c r="P21">
        <f t="shared" ca="1" si="2"/>
        <v>1995</v>
      </c>
      <c r="Q21" s="187">
        <f t="shared" ca="1" si="3"/>
        <v>4894.3448620631007</v>
      </c>
      <c r="R21" s="127">
        <f t="shared" ca="1" si="4"/>
        <v>5751.7038062593565</v>
      </c>
      <c r="S21" s="128">
        <f t="shared" ca="1" si="5"/>
        <v>-857.35894419625583</v>
      </c>
      <c r="T21" s="128">
        <f t="shared" ca="1" si="6"/>
        <v>5665.9679118397307</v>
      </c>
      <c r="U21" s="128">
        <f t="shared" ca="1" si="7"/>
        <v>252.0457827137817</v>
      </c>
      <c r="V21" s="129">
        <f t="shared" ca="1" si="8"/>
        <v>735064.35919331852</v>
      </c>
      <c r="X21" s="187">
        <f t="shared" ca="1" si="9"/>
        <v>4894.3448620631007</v>
      </c>
      <c r="Y21" s="127">
        <f t="shared" ca="1" si="10"/>
        <v>5558.4914981148613</v>
      </c>
      <c r="Z21" s="128">
        <f t="shared" ca="1" si="11"/>
        <v>-664.14663605176065</v>
      </c>
      <c r="AA21" s="128">
        <f t="shared" ca="1" si="12"/>
        <v>5425.6621709045094</v>
      </c>
      <c r="AB21" s="128">
        <f t="shared" ca="1" si="13"/>
        <v>259.40934603440434</v>
      </c>
      <c r="AC21" s="129">
        <f t="shared" ca="1" si="14"/>
        <v>441090.75417886983</v>
      </c>
      <c r="AE21" s="187">
        <f t="shared" ca="1" si="15"/>
        <v>4894.3448620631007</v>
      </c>
      <c r="AF21" s="127">
        <f t="shared" ca="1" si="16"/>
        <v>5414.5802339475485</v>
      </c>
      <c r="AG21" s="128">
        <f t="shared" ca="1" si="17"/>
        <v>-520.23537188444789</v>
      </c>
      <c r="AH21" s="128">
        <f t="shared" ca="1" si="18"/>
        <v>5206.4860851937692</v>
      </c>
      <c r="AI21" s="128">
        <f t="shared" ca="1" si="19"/>
        <v>266.67829183953791</v>
      </c>
      <c r="AJ21" s="129">
        <f t="shared" ca="1" si="20"/>
        <v>270644.84215974977</v>
      </c>
      <c r="AL21" s="187">
        <f t="shared" ca="1" si="21"/>
        <v>4894.3448620631007</v>
      </c>
      <c r="AM21" s="127">
        <f t="shared" ca="1" si="22"/>
        <v>5354.577896064472</v>
      </c>
      <c r="AN21" s="128">
        <f t="shared" ca="1" si="23"/>
        <v>-460.23303400137138</v>
      </c>
      <c r="AO21" s="128">
        <f t="shared" ca="1" si="24"/>
        <v>5078.4380756636492</v>
      </c>
      <c r="AP21" s="128">
        <f t="shared" ca="1" si="25"/>
        <v>269.99513339515192</v>
      </c>
      <c r="AQ21" s="129">
        <f t="shared" ca="1" si="26"/>
        <v>211814.44558610747</v>
      </c>
      <c r="AS21" s="187">
        <f t="shared" ca="1" si="27"/>
        <v>4894.3448620631007</v>
      </c>
      <c r="AT21" s="127">
        <f t="shared" ca="1" si="28"/>
        <v>5272.4285532756057</v>
      </c>
      <c r="AU21" s="128">
        <f t="shared" ca="1" si="29"/>
        <v>-378.08369121250507</v>
      </c>
      <c r="AV21" s="128">
        <f t="shared" ca="1" si="30"/>
        <v>4932.1532311843512</v>
      </c>
      <c r="AW21" s="128">
        <f t="shared" ca="1" si="31"/>
        <v>272.53069142395583</v>
      </c>
      <c r="AX21" s="129">
        <f t="shared" ca="1" si="32"/>
        <v>142947.2775608729</v>
      </c>
      <c r="AZ21" s="187">
        <f t="shared" ca="1" si="33"/>
        <v>4894.3448620631007</v>
      </c>
      <c r="BA21" s="127">
        <f t="shared" ca="1" si="34"/>
        <v>5231.8365214615442</v>
      </c>
      <c r="BB21" s="128">
        <f t="shared" ca="1" si="35"/>
        <v>-337.49165939844352</v>
      </c>
      <c r="BC21" s="128">
        <f t="shared" ca="1" si="36"/>
        <v>5198.0873555216995</v>
      </c>
      <c r="BD21" s="128">
        <f t="shared" ca="1" si="37"/>
        <v>146.31419712372465</v>
      </c>
      <c r="BE21" s="129">
        <f t="shared" ca="1" si="38"/>
        <v>113900.62016351501</v>
      </c>
      <c r="BG21" s="187">
        <f t="shared" ca="1" si="39"/>
        <v>4894.3448620631007</v>
      </c>
      <c r="BH21" s="127">
        <f t="shared" ca="1" si="40"/>
        <v>5250.7338600714329</v>
      </c>
      <c r="BI21" s="128">
        <f t="shared" ca="1" si="41"/>
        <v>-356.38899800833224</v>
      </c>
      <c r="BJ21" s="128">
        <f t="shared" ca="1" si="42"/>
        <v>5179.4560604697663</v>
      </c>
      <c r="BK21" s="128">
        <f t="shared" ca="1" si="43"/>
        <v>169.05603933647015</v>
      </c>
      <c r="BL21" s="129">
        <f t="shared" ca="1" si="44"/>
        <v>127013.11790138304</v>
      </c>
      <c r="BN21" s="187">
        <f t="shared" ca="1" si="45"/>
        <v>4894.3448620631007</v>
      </c>
      <c r="BO21" s="127">
        <f t="shared" ca="1" si="46"/>
        <v>5281.0201074880106</v>
      </c>
      <c r="BP21" s="128">
        <f t="shared" ca="1" si="47"/>
        <v>-386.67524542490992</v>
      </c>
      <c r="BQ21" s="128">
        <f t="shared" ca="1" si="48"/>
        <v>5126.3500093180464</v>
      </c>
      <c r="BR21" s="128">
        <f t="shared" ca="1" si="49"/>
        <v>193.66468817112954</v>
      </c>
      <c r="BS21" s="129">
        <f t="shared" ca="1" si="50"/>
        <v>149517.74542441432</v>
      </c>
      <c r="BU21" s="187">
        <f t="shared" ca="1" si="51"/>
        <v>4894.3448620631007</v>
      </c>
      <c r="BV21" s="127">
        <f t="shared" ca="1" si="52"/>
        <v>5281.9363141009762</v>
      </c>
      <c r="BW21" s="128">
        <f t="shared" ca="1" si="53"/>
        <v>-387.59145203787557</v>
      </c>
      <c r="BX21" s="128">
        <f t="shared" ca="1" si="54"/>
        <v>5049.3814428782507</v>
      </c>
      <c r="BY21" s="128">
        <f t="shared" ca="1" si="55"/>
        <v>206.58992349410946</v>
      </c>
      <c r="BZ21" s="129">
        <f t="shared" ca="1" si="56"/>
        <v>150227.13369282879</v>
      </c>
      <c r="CB21" s="187">
        <f t="shared" ca="1" si="57"/>
        <v>4894.3448620631007</v>
      </c>
      <c r="CC21" s="127">
        <f t="shared" ca="1" si="58"/>
        <v>5230.4966985561769</v>
      </c>
      <c r="CD21" s="128">
        <f t="shared" ca="1" si="59"/>
        <v>-336.15183649307619</v>
      </c>
      <c r="CE21" s="128">
        <f t="shared" ca="1" si="60"/>
        <v>4927.9600457124079</v>
      </c>
      <c r="CF21" s="128">
        <f t="shared" ca="1" si="61"/>
        <v>218.725976461583</v>
      </c>
      <c r="CG21" s="129">
        <f t="shared" ca="1" si="62"/>
        <v>112998.05717766783</v>
      </c>
      <c r="CI21" s="187">
        <f t="shared" ca="1" si="63"/>
        <v>4894.3448620631007</v>
      </c>
      <c r="CJ21" s="127">
        <f t="shared" ca="1" si="64"/>
        <v>5157.6467642569278</v>
      </c>
      <c r="CK21" s="128">
        <f t="shared" ca="1" si="65"/>
        <v>-263.30190219382712</v>
      </c>
      <c r="CL21" s="128">
        <f t="shared" ca="1" si="66"/>
        <v>5131.3165740375453</v>
      </c>
      <c r="CM21" s="128">
        <f t="shared" ca="1" si="67"/>
        <v>177.07854254487788</v>
      </c>
      <c r="CN21" s="129">
        <f t="shared" ca="1" si="68"/>
        <v>69327.891698887703</v>
      </c>
      <c r="CP21" s="187">
        <f t="shared" ca="1" si="69"/>
        <v>4894.3448620631007</v>
      </c>
      <c r="CQ21" s="127">
        <f t="shared" ca="1" si="70"/>
        <v>5197.5002250490888</v>
      </c>
      <c r="CR21" s="128">
        <f t="shared" ca="1" si="71"/>
        <v>-303.15536298598818</v>
      </c>
      <c r="CS21" s="128">
        <f t="shared" ca="1" si="72"/>
        <v>5136.8691524518908</v>
      </c>
      <c r="CT21" s="128">
        <f t="shared" ca="1" si="73"/>
        <v>167.46445288825592</v>
      </c>
      <c r="CU21" s="129">
        <f t="shared" ca="1" si="74"/>
        <v>91903.174107166255</v>
      </c>
      <c r="CW21" s="187">
        <f t="shared" ca="1" si="75"/>
        <v>4894.3448620631007</v>
      </c>
      <c r="CX21" s="127">
        <f t="shared" ca="1" si="76"/>
        <v>5256.6691846493068</v>
      </c>
      <c r="CY21" s="128">
        <f t="shared" ca="1" si="77"/>
        <v>-362.32432258620611</v>
      </c>
      <c r="CZ21" s="128">
        <f t="shared" ca="1" si="78"/>
        <v>5111.7394556148247</v>
      </c>
      <c r="DA21" s="128">
        <f t="shared" ca="1" si="79"/>
        <v>146.99916528434767</v>
      </c>
      <c r="DB21" s="129">
        <f t="shared" ca="1" si="80"/>
        <v>131278.91473755313</v>
      </c>
      <c r="DD21" s="187">
        <f t="shared" ca="1" si="81"/>
        <v>4894.3448620631007</v>
      </c>
      <c r="DE21" s="127">
        <f t="shared" ca="1" si="82"/>
        <v>5255.4324869785896</v>
      </c>
      <c r="DF21" s="128">
        <f t="shared" ca="1" si="83"/>
        <v>-361.08762491548896</v>
      </c>
      <c r="DG21" s="128">
        <f t="shared" ca="1" si="84"/>
        <v>5038.7799120292966</v>
      </c>
      <c r="DH21" s="128">
        <f t="shared" ca="1" si="85"/>
        <v>133.63698450251979</v>
      </c>
      <c r="DI21" s="129">
        <f t="shared" ca="1" si="86"/>
        <v>130384.27286710884</v>
      </c>
      <c r="DK21" s="187">
        <f t="shared" ca="1" si="87"/>
        <v>4894.3448620631007</v>
      </c>
      <c r="DL21" s="127">
        <f t="shared" ca="1" si="88"/>
        <v>5184.7241508420184</v>
      </c>
      <c r="DM21" s="128">
        <f t="shared" ca="1" si="89"/>
        <v>-290.37928877891773</v>
      </c>
      <c r="DN21" s="128">
        <f t="shared" ca="1" si="90"/>
        <v>4923.382790940992</v>
      </c>
      <c r="DO21" s="128">
        <f t="shared" ca="1" si="91"/>
        <v>132.60927174425174</v>
      </c>
      <c r="DP21" s="129">
        <f t="shared" ca="1" si="92"/>
        <v>84320.131351750097</v>
      </c>
      <c r="DR21" s="185">
        <v>22</v>
      </c>
    </row>
    <row r="22" spans="2:122" x14ac:dyDescent="0.25">
      <c r="B22" s="151"/>
      <c r="C22" s="88">
        <f ca="1">C20*C21</f>
        <v>560.59538728260213</v>
      </c>
      <c r="D22" s="88"/>
      <c r="J22" s="145">
        <f ca="1">I6</f>
        <v>365.64153520095886</v>
      </c>
      <c r="K22" s="146">
        <f>C6</f>
        <v>0.2</v>
      </c>
      <c r="L22" s="147">
        <f>H$3</f>
        <v>0.2</v>
      </c>
      <c r="M22" s="142">
        <f t="shared" ca="1" si="93"/>
        <v>0</v>
      </c>
      <c r="N22" s="142">
        <f t="shared" ca="1" si="94"/>
        <v>0</v>
      </c>
      <c r="O22" s="88">
        <f t="shared" ca="1" si="94"/>
        <v>0</v>
      </c>
      <c r="P22">
        <f t="shared" ca="1" si="2"/>
        <v>1996</v>
      </c>
      <c r="Q22" s="187">
        <f t="shared" ca="1" si="3"/>
        <v>5173.7652173680472</v>
      </c>
      <c r="R22" s="127">
        <f t="shared" ca="1" si="4"/>
        <v>5918.0136945535123</v>
      </c>
      <c r="S22" s="128">
        <f t="shared" ca="1" si="5"/>
        <v>-744.24847718546516</v>
      </c>
      <c r="T22" s="128">
        <f t="shared" ca="1" si="6"/>
        <v>5843.5888468349658</v>
      </c>
      <c r="U22" s="128">
        <f t="shared" ca="1" si="7"/>
        <v>248.32454032785438</v>
      </c>
      <c r="V22" s="129">
        <f t="shared" ca="1" si="8"/>
        <v>553905.79579288384</v>
      </c>
      <c r="X22" s="187">
        <f t="shared" ca="1" si="9"/>
        <v>5173.7652173680472</v>
      </c>
      <c r="Y22" s="127">
        <f t="shared" ca="1" si="10"/>
        <v>5685.0715169389141</v>
      </c>
      <c r="Z22" s="128">
        <f t="shared" ca="1" si="11"/>
        <v>-511.30629957086694</v>
      </c>
      <c r="AA22" s="128">
        <f t="shared" ca="1" si="12"/>
        <v>5582.8102570247411</v>
      </c>
      <c r="AB22" s="128">
        <f t="shared" ca="1" si="13"/>
        <v>256.85281453655</v>
      </c>
      <c r="AC22" s="129">
        <f t="shared" ca="1" si="14"/>
        <v>261434.13198085313</v>
      </c>
      <c r="AE22" s="187">
        <f t="shared" ca="1" si="15"/>
        <v>5173.7652173680472</v>
      </c>
      <c r="AF22" s="127">
        <f t="shared" ca="1" si="16"/>
        <v>5473.1643770333067</v>
      </c>
      <c r="AG22" s="128">
        <f t="shared" ca="1" si="17"/>
        <v>-299.3991596652595</v>
      </c>
      <c r="AH22" s="128">
        <f t="shared" ca="1" si="18"/>
        <v>5353.4047131672032</v>
      </c>
      <c r="AI22" s="128">
        <f t="shared" ca="1" si="19"/>
        <v>265.18129604121162</v>
      </c>
      <c r="AJ22" s="129">
        <f t="shared" ca="1" si="20"/>
        <v>89639.856808263547</v>
      </c>
      <c r="AL22" s="187">
        <f t="shared" ca="1" si="21"/>
        <v>5173.7652173680472</v>
      </c>
      <c r="AM22" s="127">
        <f t="shared" ca="1" si="22"/>
        <v>5348.4332090588014</v>
      </c>
      <c r="AN22" s="128">
        <f t="shared" ca="1" si="23"/>
        <v>-174.66799169075421</v>
      </c>
      <c r="AO22" s="128">
        <f t="shared" ca="1" si="24"/>
        <v>5243.6324140443485</v>
      </c>
      <c r="AP22" s="128">
        <f t="shared" ca="1" si="25"/>
        <v>269.12179343669817</v>
      </c>
      <c r="AQ22" s="129">
        <f t="shared" ca="1" si="26"/>
        <v>30508.907321281382</v>
      </c>
      <c r="AS22" s="187">
        <f t="shared" ca="1" si="27"/>
        <v>5173.7652173680472</v>
      </c>
      <c r="AT22" s="127">
        <f t="shared" ca="1" si="28"/>
        <v>5204.6839226083066</v>
      </c>
      <c r="AU22" s="128">
        <f t="shared" ca="1" si="29"/>
        <v>-30.918705240259442</v>
      </c>
      <c r="AV22" s="128">
        <f t="shared" ca="1" si="30"/>
        <v>5176.8570878920727</v>
      </c>
      <c r="AW22" s="128">
        <f t="shared" ca="1" si="31"/>
        <v>272.37609789775451</v>
      </c>
      <c r="AX22" s="129">
        <f t="shared" ca="1" si="32"/>
        <v>955.96633373404666</v>
      </c>
      <c r="AZ22" s="187">
        <f t="shared" ca="1" si="33"/>
        <v>5173.7652173680472</v>
      </c>
      <c r="BA22" s="127">
        <f t="shared" ca="1" si="34"/>
        <v>5344.4015526454241</v>
      </c>
      <c r="BB22" s="128">
        <f t="shared" ca="1" si="35"/>
        <v>-170.63633527737693</v>
      </c>
      <c r="BC22" s="128">
        <f t="shared" ca="1" si="36"/>
        <v>5327.3379191176864</v>
      </c>
      <c r="BD22" s="128">
        <f t="shared" ca="1" si="37"/>
        <v>137.78238035985581</v>
      </c>
      <c r="BE22" s="129">
        <f t="shared" ca="1" si="38"/>
        <v>29116.758916893392</v>
      </c>
      <c r="BG22" s="187">
        <f t="shared" ca="1" si="39"/>
        <v>5173.7652173680472</v>
      </c>
      <c r="BH22" s="127">
        <f t="shared" ca="1" si="40"/>
        <v>5348.5120998062366</v>
      </c>
      <c r="BI22" s="128">
        <f t="shared" ca="1" si="41"/>
        <v>-174.74688243818946</v>
      </c>
      <c r="BJ22" s="128">
        <f t="shared" ca="1" si="42"/>
        <v>5313.5627233185987</v>
      </c>
      <c r="BK22" s="128">
        <f t="shared" ca="1" si="43"/>
        <v>160.31869521456068</v>
      </c>
      <c r="BL22" s="129">
        <f t="shared" ca="1" si="44"/>
        <v>30536.472921866407</v>
      </c>
      <c r="BN22" s="187">
        <f t="shared" ca="1" si="45"/>
        <v>5173.7652173680472</v>
      </c>
      <c r="BO22" s="127">
        <f t="shared" ca="1" si="46"/>
        <v>5320.0146974891759</v>
      </c>
      <c r="BP22" s="128">
        <f t="shared" ca="1" si="47"/>
        <v>-146.24948012112873</v>
      </c>
      <c r="BQ22" s="128">
        <f t="shared" ca="1" si="48"/>
        <v>5261.5149054407248</v>
      </c>
      <c r="BR22" s="128">
        <f t="shared" ca="1" si="49"/>
        <v>186.35221416507309</v>
      </c>
      <c r="BS22" s="129">
        <f t="shared" ca="1" si="50"/>
        <v>21388.910435700425</v>
      </c>
      <c r="BU22" s="187">
        <f t="shared" ca="1" si="51"/>
        <v>5173.7652173680472</v>
      </c>
      <c r="BV22" s="127">
        <f t="shared" ca="1" si="52"/>
        <v>5255.9713663723605</v>
      </c>
      <c r="BW22" s="128">
        <f t="shared" ca="1" si="53"/>
        <v>-82.206149004313374</v>
      </c>
      <c r="BX22" s="128">
        <f t="shared" ca="1" si="54"/>
        <v>5206.6476769697729</v>
      </c>
      <c r="BY22" s="128">
        <f t="shared" ca="1" si="55"/>
        <v>202.4796160438938</v>
      </c>
      <c r="BZ22" s="129">
        <f t="shared" ca="1" si="56"/>
        <v>6757.8509341193731</v>
      </c>
      <c r="CB22" s="187">
        <f t="shared" ca="1" si="57"/>
        <v>5173.7652173680472</v>
      </c>
      <c r="CC22" s="127">
        <f t="shared" ca="1" si="58"/>
        <v>5146.6860221739908</v>
      </c>
      <c r="CD22" s="128">
        <f t="shared" ca="1" si="59"/>
        <v>27.07919519405641</v>
      </c>
      <c r="CE22" s="128">
        <f t="shared" ca="1" si="60"/>
        <v>5171.0572978486416</v>
      </c>
      <c r="CF22" s="128">
        <f t="shared" ca="1" si="61"/>
        <v>220.07993622128583</v>
      </c>
      <c r="CG22" s="129">
        <f t="shared" ca="1" si="62"/>
        <v>733.28281235780776</v>
      </c>
      <c r="CI22" s="187">
        <f t="shared" ca="1" si="63"/>
        <v>5173.7652173680472</v>
      </c>
      <c r="CJ22" s="127">
        <f t="shared" ca="1" si="64"/>
        <v>5308.3951165824228</v>
      </c>
      <c r="CK22" s="128">
        <f t="shared" ca="1" si="65"/>
        <v>-134.62989921437565</v>
      </c>
      <c r="CL22" s="128">
        <f t="shared" ca="1" si="66"/>
        <v>5294.932126660985</v>
      </c>
      <c r="CM22" s="128">
        <f t="shared" ca="1" si="67"/>
        <v>150.15256270200274</v>
      </c>
      <c r="CN22" s="129">
        <f t="shared" ca="1" si="68"/>
        <v>18125.209762472947</v>
      </c>
      <c r="CP22" s="187">
        <f t="shared" ca="1" si="69"/>
        <v>5173.7652173680472</v>
      </c>
      <c r="CQ22" s="127">
        <f t="shared" ca="1" si="70"/>
        <v>5304.3336053401472</v>
      </c>
      <c r="CR22" s="128">
        <f t="shared" ca="1" si="71"/>
        <v>-130.56838797210003</v>
      </c>
      <c r="CS22" s="128">
        <f t="shared" ca="1" si="72"/>
        <v>5278.2199277457275</v>
      </c>
      <c r="CT22" s="128">
        <f t="shared" ca="1" si="73"/>
        <v>141.35077529383591</v>
      </c>
      <c r="CU22" s="129">
        <f t="shared" ca="1" si="74"/>
        <v>17048.103937632834</v>
      </c>
      <c r="CW22" s="187">
        <f t="shared" ca="1" si="75"/>
        <v>5173.7652173680472</v>
      </c>
      <c r="CX22" s="127">
        <f t="shared" ca="1" si="76"/>
        <v>5258.738620899172</v>
      </c>
      <c r="CY22" s="128">
        <f t="shared" ca="1" si="77"/>
        <v>-84.973403531124859</v>
      </c>
      <c r="CZ22" s="128">
        <f t="shared" ca="1" si="78"/>
        <v>5224.7492594867217</v>
      </c>
      <c r="DA22" s="128">
        <f t="shared" ca="1" si="79"/>
        <v>130.00448457812269</v>
      </c>
      <c r="DB22" s="129">
        <f t="shared" ca="1" si="80"/>
        <v>7220.4793076633823</v>
      </c>
      <c r="DD22" s="187">
        <f t="shared" ca="1" si="81"/>
        <v>5173.7652173680472</v>
      </c>
      <c r="DE22" s="127">
        <f t="shared" ca="1" si="82"/>
        <v>5172.4168965318167</v>
      </c>
      <c r="DF22" s="128">
        <f t="shared" ca="1" si="83"/>
        <v>1.348320836230414</v>
      </c>
      <c r="DG22" s="128">
        <f t="shared" ca="1" si="84"/>
        <v>5173.2258890335552</v>
      </c>
      <c r="DH22" s="128">
        <f t="shared" ca="1" si="85"/>
        <v>133.90664866976587</v>
      </c>
      <c r="DI22" s="129">
        <f t="shared" ca="1" si="86"/>
        <v>1.8179690774130828</v>
      </c>
      <c r="DK22" s="187">
        <f t="shared" ca="1" si="87"/>
        <v>5173.7652173680472</v>
      </c>
      <c r="DL22" s="127">
        <f t="shared" ca="1" si="88"/>
        <v>5055.9920626852436</v>
      </c>
      <c r="DM22" s="128">
        <f t="shared" ca="1" si="89"/>
        <v>117.77315468280358</v>
      </c>
      <c r="DN22" s="128">
        <f t="shared" ca="1" si="90"/>
        <v>5161.9879018997672</v>
      </c>
      <c r="DO22" s="128">
        <f t="shared" ca="1" si="91"/>
        <v>156.16390268081247</v>
      </c>
      <c r="DP22" s="129">
        <f t="shared" ca="1" si="92"/>
        <v>13870.515963939579</v>
      </c>
      <c r="DR22" s="185">
        <v>23</v>
      </c>
    </row>
    <row r="23" spans="2:122" x14ac:dyDescent="0.25">
      <c r="B23" s="151" t="s">
        <v>82</v>
      </c>
      <c r="C23" s="88">
        <f ca="1">C18-C22</f>
        <v>1886.056764648748</v>
      </c>
      <c r="D23" s="88"/>
      <c r="J23" s="145">
        <f ca="1">I7</f>
        <v>322.41064456616789</v>
      </c>
      <c r="K23" s="146">
        <f>C7</f>
        <v>0.4</v>
      </c>
      <c r="L23" s="147">
        <f>H$3</f>
        <v>0.2</v>
      </c>
      <c r="M23" s="142">
        <f t="shared" ca="1" si="93"/>
        <v>0</v>
      </c>
      <c r="N23" s="142">
        <f t="shared" ca="1" si="94"/>
        <v>0</v>
      </c>
      <c r="O23" s="88">
        <f t="shared" ca="1" si="94"/>
        <v>0</v>
      </c>
      <c r="P23">
        <f t="shared" ca="1" si="2"/>
        <v>1997</v>
      </c>
      <c r="Q23" s="187">
        <f t="shared" ca="1" si="3"/>
        <v>5648.2332614708403</v>
      </c>
      <c r="R23" s="127">
        <f t="shared" ca="1" si="4"/>
        <v>6091.9133871628201</v>
      </c>
      <c r="S23" s="128">
        <f t="shared" ca="1" si="5"/>
        <v>-443.68012569197981</v>
      </c>
      <c r="T23" s="128">
        <f t="shared" ca="1" si="6"/>
        <v>6047.545374593622</v>
      </c>
      <c r="U23" s="128">
        <f t="shared" ca="1" si="7"/>
        <v>246.10613969939448</v>
      </c>
      <c r="V23" s="129">
        <f t="shared" ca="1" si="8"/>
        <v>196852.05393405101</v>
      </c>
      <c r="X23" s="187">
        <f t="shared" ca="1" si="9"/>
        <v>5648.2332614708403</v>
      </c>
      <c r="Y23" s="127">
        <f t="shared" ca="1" si="10"/>
        <v>5839.663071561291</v>
      </c>
      <c r="Z23" s="128">
        <f t="shared" ca="1" si="11"/>
        <v>-191.4298100904507</v>
      </c>
      <c r="AA23" s="128">
        <f t="shared" ca="1" si="12"/>
        <v>5801.3771095432012</v>
      </c>
      <c r="AB23" s="128">
        <f t="shared" ca="1" si="13"/>
        <v>255.89566548609776</v>
      </c>
      <c r="AC23" s="129">
        <f t="shared" ca="1" si="14"/>
        <v>36645.372191266018</v>
      </c>
      <c r="AE23" s="187">
        <f t="shared" ca="1" si="15"/>
        <v>5648.2332614708403</v>
      </c>
      <c r="AF23" s="127">
        <f t="shared" ca="1" si="16"/>
        <v>5618.5860092084149</v>
      </c>
      <c r="AG23" s="128">
        <f t="shared" ca="1" si="17"/>
        <v>29.647252262425354</v>
      </c>
      <c r="AH23" s="128">
        <f t="shared" ca="1" si="18"/>
        <v>5630.444910113385</v>
      </c>
      <c r="AI23" s="128">
        <f t="shared" ca="1" si="19"/>
        <v>265.32953230252377</v>
      </c>
      <c r="AJ23" s="129">
        <f t="shared" ca="1" si="20"/>
        <v>878.95956671188526</v>
      </c>
      <c r="AL23" s="187">
        <f t="shared" ca="1" si="21"/>
        <v>5648.2332614708403</v>
      </c>
      <c r="AM23" s="127">
        <f t="shared" ca="1" si="22"/>
        <v>5512.7542074810463</v>
      </c>
      <c r="AN23" s="128">
        <f t="shared" ca="1" si="23"/>
        <v>135.47905398979401</v>
      </c>
      <c r="AO23" s="128">
        <f t="shared" ca="1" si="24"/>
        <v>5594.041639874923</v>
      </c>
      <c r="AP23" s="128">
        <f t="shared" ca="1" si="25"/>
        <v>269.79918870664716</v>
      </c>
      <c r="AQ23" s="129">
        <f t="shared" ca="1" si="26"/>
        <v>18354.57406996952</v>
      </c>
      <c r="AS23" s="187">
        <f t="shared" ca="1" si="27"/>
        <v>5648.2332614708403</v>
      </c>
      <c r="AT23" s="127">
        <f t="shared" ca="1" si="28"/>
        <v>5449.2331857898271</v>
      </c>
      <c r="AU23" s="128">
        <f t="shared" ca="1" si="29"/>
        <v>199.00007568101319</v>
      </c>
      <c r="AV23" s="128">
        <f t="shared" ca="1" si="30"/>
        <v>5628.3332539027388</v>
      </c>
      <c r="AW23" s="128">
        <f t="shared" ca="1" si="31"/>
        <v>273.37109827615956</v>
      </c>
      <c r="AX23" s="129">
        <f t="shared" ca="1" si="32"/>
        <v>39601.030121048978</v>
      </c>
      <c r="AZ23" s="187">
        <f t="shared" ca="1" si="33"/>
        <v>5648.2332614708403</v>
      </c>
      <c r="BA23" s="127">
        <f t="shared" ca="1" si="34"/>
        <v>5465.1202994775422</v>
      </c>
      <c r="BB23" s="128">
        <f t="shared" ca="1" si="35"/>
        <v>183.11296199329809</v>
      </c>
      <c r="BC23" s="128">
        <f t="shared" ca="1" si="36"/>
        <v>5483.4315956768723</v>
      </c>
      <c r="BD23" s="128">
        <f t="shared" ca="1" si="37"/>
        <v>146.93802845952072</v>
      </c>
      <c r="BE23" s="129">
        <f t="shared" ca="1" si="38"/>
        <v>33530.356849959033</v>
      </c>
      <c r="BG23" s="187">
        <f t="shared" ca="1" si="39"/>
        <v>5648.2332614708403</v>
      </c>
      <c r="BH23" s="127">
        <f t="shared" ca="1" si="40"/>
        <v>5473.8814185331594</v>
      </c>
      <c r="BI23" s="128">
        <f t="shared" ca="1" si="41"/>
        <v>174.35184293768089</v>
      </c>
      <c r="BJ23" s="128">
        <f t="shared" ca="1" si="42"/>
        <v>5508.7517871206956</v>
      </c>
      <c r="BK23" s="128">
        <f t="shared" ca="1" si="43"/>
        <v>169.03628736144472</v>
      </c>
      <c r="BL23" s="129">
        <f t="shared" ca="1" si="44"/>
        <v>30398.565135765744</v>
      </c>
      <c r="BN23" s="187">
        <f t="shared" ca="1" si="45"/>
        <v>5648.2332614708403</v>
      </c>
      <c r="BO23" s="127">
        <f t="shared" ca="1" si="46"/>
        <v>5447.8671196057976</v>
      </c>
      <c r="BP23" s="128">
        <f t="shared" ca="1" si="47"/>
        <v>200.36614186504266</v>
      </c>
      <c r="BQ23" s="128">
        <f t="shared" ca="1" si="48"/>
        <v>5528.0135763518147</v>
      </c>
      <c r="BR23" s="128">
        <f t="shared" ca="1" si="49"/>
        <v>196.37052125832523</v>
      </c>
      <c r="BS23" s="129">
        <f t="shared" ca="1" si="50"/>
        <v>40146.590805882406</v>
      </c>
      <c r="BU23" s="187">
        <f t="shared" ca="1" si="51"/>
        <v>5648.2332614708403</v>
      </c>
      <c r="BV23" s="127">
        <f t="shared" ca="1" si="52"/>
        <v>5409.1272930136665</v>
      </c>
      <c r="BW23" s="128">
        <f t="shared" ca="1" si="53"/>
        <v>239.10596845717373</v>
      </c>
      <c r="BX23" s="128">
        <f t="shared" ca="1" si="54"/>
        <v>5552.5908740879704</v>
      </c>
      <c r="BY23" s="128">
        <f t="shared" ca="1" si="55"/>
        <v>214.43491446675247</v>
      </c>
      <c r="BZ23" s="129">
        <f t="shared" ca="1" si="56"/>
        <v>57171.664151842961</v>
      </c>
      <c r="CB23" s="187">
        <f t="shared" ca="1" si="57"/>
        <v>5648.2332614708403</v>
      </c>
      <c r="CC23" s="127">
        <f t="shared" ca="1" si="58"/>
        <v>5391.1372340699272</v>
      </c>
      <c r="CD23" s="128">
        <f t="shared" ca="1" si="59"/>
        <v>257.09602740091304</v>
      </c>
      <c r="CE23" s="128">
        <f t="shared" ca="1" si="60"/>
        <v>5622.523658730749</v>
      </c>
      <c r="CF23" s="128">
        <f t="shared" ca="1" si="61"/>
        <v>232.9347375913315</v>
      </c>
      <c r="CG23" s="129">
        <f t="shared" ca="1" si="62"/>
        <v>66098.367305331034</v>
      </c>
      <c r="CI23" s="187">
        <f t="shared" ca="1" si="63"/>
        <v>5648.2332614708403</v>
      </c>
      <c r="CJ23" s="127">
        <f t="shared" ca="1" si="64"/>
        <v>5445.0846893629878</v>
      </c>
      <c r="CK23" s="128">
        <f t="shared" ca="1" si="65"/>
        <v>203.14857210785249</v>
      </c>
      <c r="CL23" s="128">
        <f t="shared" ca="1" si="66"/>
        <v>5465.3995465737735</v>
      </c>
      <c r="CM23" s="128">
        <f t="shared" ca="1" si="67"/>
        <v>190.78227712357324</v>
      </c>
      <c r="CN23" s="129">
        <f t="shared" ca="1" si="68"/>
        <v>41269.342349459344</v>
      </c>
      <c r="CP23" s="187">
        <f t="shared" ca="1" si="69"/>
        <v>5648.2332614708403</v>
      </c>
      <c r="CQ23" s="127">
        <f t="shared" ca="1" si="70"/>
        <v>5419.5707030395633</v>
      </c>
      <c r="CR23" s="128">
        <f t="shared" ca="1" si="71"/>
        <v>228.66255843127692</v>
      </c>
      <c r="CS23" s="128">
        <f t="shared" ca="1" si="72"/>
        <v>5465.3032147258191</v>
      </c>
      <c r="CT23" s="128">
        <f t="shared" ca="1" si="73"/>
        <v>187.08328698009129</v>
      </c>
      <c r="CU23" s="129">
        <f t="shared" ca="1" si="74"/>
        <v>52286.565628337135</v>
      </c>
      <c r="CW23" s="187">
        <f t="shared" ca="1" si="75"/>
        <v>5648.2332614708403</v>
      </c>
      <c r="CX23" s="127">
        <f t="shared" ca="1" si="76"/>
        <v>5354.7537440648448</v>
      </c>
      <c r="CY23" s="128">
        <f t="shared" ca="1" si="77"/>
        <v>293.47951740599547</v>
      </c>
      <c r="CZ23" s="128">
        <f t="shared" ca="1" si="78"/>
        <v>5472.1455510272426</v>
      </c>
      <c r="DA23" s="128">
        <f t="shared" ca="1" si="79"/>
        <v>188.70038805932177</v>
      </c>
      <c r="DB23" s="129">
        <f t="shared" ca="1" si="80"/>
        <v>86130.227136855989</v>
      </c>
      <c r="DD23" s="187">
        <f t="shared" ca="1" si="81"/>
        <v>5648.2332614708403</v>
      </c>
      <c r="DE23" s="127">
        <f t="shared" ca="1" si="82"/>
        <v>5307.1325377033208</v>
      </c>
      <c r="DF23" s="128">
        <f t="shared" ca="1" si="83"/>
        <v>341.10072376751941</v>
      </c>
      <c r="DG23" s="128">
        <f t="shared" ca="1" si="84"/>
        <v>5511.7929719638323</v>
      </c>
      <c r="DH23" s="128">
        <f t="shared" ca="1" si="85"/>
        <v>202.12679342326976</v>
      </c>
      <c r="DI23" s="129">
        <f t="shared" ca="1" si="86"/>
        <v>116349.70375472557</v>
      </c>
      <c r="DK23" s="187">
        <f t="shared" ca="1" si="87"/>
        <v>5648.2332614708403</v>
      </c>
      <c r="DL23" s="127">
        <f t="shared" ca="1" si="88"/>
        <v>5318.1518045805797</v>
      </c>
      <c r="DM23" s="128">
        <f t="shared" ca="1" si="89"/>
        <v>330.0814568902606</v>
      </c>
      <c r="DN23" s="128">
        <f t="shared" ca="1" si="90"/>
        <v>5615.2251157818146</v>
      </c>
      <c r="DO23" s="128">
        <f t="shared" ca="1" si="91"/>
        <v>222.18019405886457</v>
      </c>
      <c r="DP23" s="129">
        <f t="shared" ca="1" si="92"/>
        <v>108953.76818279696</v>
      </c>
      <c r="DR23" s="185">
        <v>24</v>
      </c>
    </row>
    <row r="24" spans="2:122" ht="15.75" thickBot="1" x14ac:dyDescent="0.3">
      <c r="B24" s="154" t="s">
        <v>83</v>
      </c>
      <c r="C24" s="5">
        <f ca="1">C23+C20</f>
        <v>2166.354458290049</v>
      </c>
      <c r="D24" s="5"/>
      <c r="J24" s="145">
        <f ca="1">I8</f>
        <v>294.69041197155548</v>
      </c>
      <c r="K24" s="146">
        <f>C8</f>
        <v>0.6</v>
      </c>
      <c r="L24" s="147">
        <f>H$3</f>
        <v>0.2</v>
      </c>
      <c r="M24" s="142">
        <f t="shared" ca="1" si="93"/>
        <v>0</v>
      </c>
      <c r="N24" s="142">
        <f t="shared" ca="1" si="94"/>
        <v>0</v>
      </c>
      <c r="O24" s="88">
        <f t="shared" ca="1" si="94"/>
        <v>0</v>
      </c>
      <c r="P24">
        <f t="shared" ca="1" si="2"/>
        <v>1998</v>
      </c>
      <c r="Q24" s="187">
        <f t="shared" ca="1" si="3"/>
        <v>6547.2667608490465</v>
      </c>
      <c r="R24" s="127">
        <f t="shared" ca="1" si="4"/>
        <v>6293.6515142930166</v>
      </c>
      <c r="S24" s="128">
        <f t="shared" ca="1" si="5"/>
        <v>253.61524655602989</v>
      </c>
      <c r="T24" s="128">
        <f t="shared" ca="1" si="6"/>
        <v>6319.0130389486194</v>
      </c>
      <c r="U24" s="128">
        <f t="shared" ca="1" si="7"/>
        <v>247.37421593217462</v>
      </c>
      <c r="V24" s="129">
        <f t="shared" ca="1" si="8"/>
        <v>64320.693285675829</v>
      </c>
      <c r="X24" s="187">
        <f t="shared" ca="1" si="9"/>
        <v>6547.2667608490465</v>
      </c>
      <c r="Y24" s="127">
        <f t="shared" ca="1" si="10"/>
        <v>6057.2727750292988</v>
      </c>
      <c r="Z24" s="128">
        <f t="shared" ca="1" si="11"/>
        <v>489.99398581974765</v>
      </c>
      <c r="AA24" s="128">
        <f t="shared" ca="1" si="12"/>
        <v>6155.2715721932482</v>
      </c>
      <c r="AB24" s="128">
        <f t="shared" ca="1" si="13"/>
        <v>258.34563541519651</v>
      </c>
      <c r="AC24" s="129">
        <f t="shared" ca="1" si="14"/>
        <v>240094.10613952306</v>
      </c>
      <c r="AE24" s="187">
        <f t="shared" ca="1" si="15"/>
        <v>6547.2667608490465</v>
      </c>
      <c r="AF24" s="127">
        <f t="shared" ca="1" si="16"/>
        <v>5895.7744424159091</v>
      </c>
      <c r="AG24" s="128">
        <f t="shared" ca="1" si="17"/>
        <v>651.49231843313737</v>
      </c>
      <c r="AH24" s="128">
        <f t="shared" ca="1" si="18"/>
        <v>6156.3713697891644</v>
      </c>
      <c r="AI24" s="128">
        <f t="shared" ca="1" si="19"/>
        <v>268.58699389468944</v>
      </c>
      <c r="AJ24" s="129">
        <f t="shared" ca="1" si="20"/>
        <v>424442.24097738444</v>
      </c>
      <c r="AL24" s="187">
        <f t="shared" ca="1" si="21"/>
        <v>6547.2667608490465</v>
      </c>
      <c r="AM24" s="127">
        <f t="shared" ca="1" si="22"/>
        <v>5863.8408285815703</v>
      </c>
      <c r="AN24" s="128">
        <f t="shared" ca="1" si="23"/>
        <v>683.42593226747613</v>
      </c>
      <c r="AO24" s="128">
        <f t="shared" ca="1" si="24"/>
        <v>6273.8963879420562</v>
      </c>
      <c r="AP24" s="128">
        <f t="shared" ca="1" si="25"/>
        <v>273.21631836798451</v>
      </c>
      <c r="AQ24" s="129">
        <f t="shared" ca="1" si="26"/>
        <v>467071.00489566888</v>
      </c>
      <c r="AS24" s="187">
        <f t="shared" ca="1" si="27"/>
        <v>6547.2667608490465</v>
      </c>
      <c r="AT24" s="127">
        <f t="shared" ca="1" si="28"/>
        <v>5901.7043521788983</v>
      </c>
      <c r="AU24" s="128">
        <f t="shared" ca="1" si="29"/>
        <v>645.56240867014822</v>
      </c>
      <c r="AV24" s="128">
        <f t="shared" ca="1" si="30"/>
        <v>6482.7105199820317</v>
      </c>
      <c r="AW24" s="128">
        <f t="shared" ca="1" si="31"/>
        <v>276.59891031951031</v>
      </c>
      <c r="AX24" s="129">
        <f t="shared" ca="1" si="32"/>
        <v>416750.82348800346</v>
      </c>
      <c r="AZ24" s="187">
        <f t="shared" ca="1" si="33"/>
        <v>6547.2667608490465</v>
      </c>
      <c r="BA24" s="127">
        <f t="shared" ca="1" si="34"/>
        <v>5630.3696241363932</v>
      </c>
      <c r="BB24" s="128">
        <f t="shared" ca="1" si="35"/>
        <v>916.89713671265326</v>
      </c>
      <c r="BC24" s="128">
        <f t="shared" ca="1" si="36"/>
        <v>5722.0593378076583</v>
      </c>
      <c r="BD24" s="128">
        <f t="shared" ca="1" si="37"/>
        <v>192.78288529515339</v>
      </c>
      <c r="BE24" s="129">
        <f t="shared" ca="1" si="38"/>
        <v>840700.35931186192</v>
      </c>
      <c r="BG24" s="187">
        <f t="shared" ca="1" si="39"/>
        <v>6547.2667608490465</v>
      </c>
      <c r="BH24" s="127">
        <f t="shared" ca="1" si="40"/>
        <v>5677.7880744821405</v>
      </c>
      <c r="BI24" s="128">
        <f t="shared" ca="1" si="41"/>
        <v>869.478686366906</v>
      </c>
      <c r="BJ24" s="128">
        <f t="shared" ca="1" si="42"/>
        <v>5851.6838117555217</v>
      </c>
      <c r="BK24" s="128">
        <f t="shared" ca="1" si="43"/>
        <v>212.51022167979002</v>
      </c>
      <c r="BL24" s="129">
        <f t="shared" ca="1" si="44"/>
        <v>755993.18604632048</v>
      </c>
      <c r="BN24" s="187">
        <f t="shared" ca="1" si="45"/>
        <v>6547.2667608490465</v>
      </c>
      <c r="BO24" s="127">
        <f t="shared" ca="1" si="46"/>
        <v>5724.3840976101401</v>
      </c>
      <c r="BP24" s="128">
        <f t="shared" ca="1" si="47"/>
        <v>822.88266323890639</v>
      </c>
      <c r="BQ24" s="128">
        <f t="shared" ca="1" si="48"/>
        <v>6053.5371629057026</v>
      </c>
      <c r="BR24" s="128">
        <f t="shared" ca="1" si="49"/>
        <v>237.51465442027055</v>
      </c>
      <c r="BS24" s="129">
        <f t="shared" ca="1" si="50"/>
        <v>677135.8774591554</v>
      </c>
      <c r="BU24" s="187">
        <f t="shared" ca="1" si="51"/>
        <v>6547.2667608490465</v>
      </c>
      <c r="BV24" s="127">
        <f t="shared" ca="1" si="52"/>
        <v>5767.0257885547226</v>
      </c>
      <c r="BW24" s="128">
        <f t="shared" ca="1" si="53"/>
        <v>780.24097229432391</v>
      </c>
      <c r="BX24" s="128">
        <f t="shared" ca="1" si="54"/>
        <v>6235.1703719313173</v>
      </c>
      <c r="BY24" s="128">
        <f t="shared" ca="1" si="55"/>
        <v>253.44696308146868</v>
      </c>
      <c r="BZ24" s="129">
        <f t="shared" ca="1" si="56"/>
        <v>608775.97484679194</v>
      </c>
      <c r="CB24" s="187">
        <f t="shared" ca="1" si="57"/>
        <v>6547.2667608490465</v>
      </c>
      <c r="CC24" s="127">
        <f t="shared" ca="1" si="58"/>
        <v>5855.4583963220803</v>
      </c>
      <c r="CD24" s="128">
        <f t="shared" ca="1" si="59"/>
        <v>691.80836452696622</v>
      </c>
      <c r="CE24" s="128">
        <f t="shared" ca="1" si="60"/>
        <v>6478.0859243963496</v>
      </c>
      <c r="CF24" s="128">
        <f t="shared" ca="1" si="61"/>
        <v>267.52515581767983</v>
      </c>
      <c r="CG24" s="129">
        <f t="shared" ca="1" si="62"/>
        <v>478598.81322947575</v>
      </c>
      <c r="CI24" s="187">
        <f t="shared" ca="1" si="63"/>
        <v>6547.2667608490465</v>
      </c>
      <c r="CJ24" s="127">
        <f t="shared" ca="1" si="64"/>
        <v>5656.1818236973468</v>
      </c>
      <c r="CK24" s="128">
        <f t="shared" ca="1" si="65"/>
        <v>891.08493715169971</v>
      </c>
      <c r="CL24" s="128">
        <f t="shared" ca="1" si="66"/>
        <v>5745.2903174125167</v>
      </c>
      <c r="CM24" s="128">
        <f t="shared" ca="1" si="67"/>
        <v>368.99926455391318</v>
      </c>
      <c r="CN24" s="129">
        <f t="shared" ca="1" si="68"/>
        <v>794032.36521864857</v>
      </c>
      <c r="CP24" s="187">
        <f t="shared" ca="1" si="69"/>
        <v>6547.2667608490465</v>
      </c>
      <c r="CQ24" s="127">
        <f t="shared" ca="1" si="70"/>
        <v>5652.3865017059106</v>
      </c>
      <c r="CR24" s="128">
        <f t="shared" ca="1" si="71"/>
        <v>894.88025914313585</v>
      </c>
      <c r="CS24" s="128">
        <f t="shared" ca="1" si="72"/>
        <v>5831.3625535345382</v>
      </c>
      <c r="CT24" s="128">
        <f t="shared" ca="1" si="73"/>
        <v>366.05933880871851</v>
      </c>
      <c r="CU24" s="129">
        <f t="shared" ca="1" si="74"/>
        <v>800810.67820408591</v>
      </c>
      <c r="CW24" s="187">
        <f t="shared" ca="1" si="75"/>
        <v>6547.2667608490465</v>
      </c>
      <c r="CX24" s="127">
        <f t="shared" ca="1" si="76"/>
        <v>5660.8459390865646</v>
      </c>
      <c r="CY24" s="128">
        <f t="shared" ca="1" si="77"/>
        <v>886.42082176248186</v>
      </c>
      <c r="CZ24" s="128">
        <f t="shared" ca="1" si="78"/>
        <v>6015.414267791557</v>
      </c>
      <c r="DA24" s="128">
        <f t="shared" ca="1" si="79"/>
        <v>365.98455241181819</v>
      </c>
      <c r="DB24" s="129">
        <f t="shared" ca="1" si="80"/>
        <v>785741.87325407367</v>
      </c>
      <c r="DD24" s="187">
        <f t="shared" ca="1" si="81"/>
        <v>6547.2667608490465</v>
      </c>
      <c r="DE24" s="127">
        <f t="shared" ca="1" si="82"/>
        <v>5713.9197653871024</v>
      </c>
      <c r="DF24" s="128">
        <f t="shared" ca="1" si="83"/>
        <v>833.34699546194406</v>
      </c>
      <c r="DG24" s="128">
        <f t="shared" ca="1" si="84"/>
        <v>6213.9279626642692</v>
      </c>
      <c r="DH24" s="128">
        <f t="shared" ca="1" si="85"/>
        <v>368.79619251565862</v>
      </c>
      <c r="DI24" s="129">
        <f t="shared" ca="1" si="86"/>
        <v>694467.21484544943</v>
      </c>
      <c r="DK24" s="187">
        <f t="shared" ca="1" si="87"/>
        <v>6547.2667608490465</v>
      </c>
      <c r="DL24" s="127">
        <f t="shared" ca="1" si="88"/>
        <v>5837.4053098406794</v>
      </c>
      <c r="DM24" s="128">
        <f t="shared" ca="1" si="89"/>
        <v>709.86145100836711</v>
      </c>
      <c r="DN24" s="128">
        <f t="shared" ca="1" si="90"/>
        <v>6476.28061574821</v>
      </c>
      <c r="DO24" s="128">
        <f t="shared" ca="1" si="91"/>
        <v>364.15248426053802</v>
      </c>
      <c r="DP24" s="129">
        <f t="shared" ca="1" si="92"/>
        <v>503903.27962770435</v>
      </c>
      <c r="DR24" s="185">
        <v>25</v>
      </c>
    </row>
    <row r="25" spans="2:122" ht="15.75" thickBot="1" x14ac:dyDescent="0.3">
      <c r="J25" s="155">
        <f ca="1">I9</f>
        <v>273.13605780458863</v>
      </c>
      <c r="K25" s="156">
        <f>C9</f>
        <v>0.9</v>
      </c>
      <c r="L25" s="157">
        <f>H$3</f>
        <v>0.2</v>
      </c>
      <c r="M25" s="4">
        <f t="shared" ca="1" si="93"/>
        <v>0</v>
      </c>
      <c r="N25" s="4">
        <f t="shared" ca="1" si="94"/>
        <v>0</v>
      </c>
      <c r="O25" s="5">
        <f t="shared" ca="1" si="94"/>
        <v>0</v>
      </c>
      <c r="P25">
        <f t="shared" ca="1" si="2"/>
        <v>1999</v>
      </c>
      <c r="Q25" s="187">
        <f t="shared" ca="1" si="3"/>
        <v>6871.8291108284693</v>
      </c>
      <c r="R25" s="127">
        <f t="shared" ca="1" si="4"/>
        <v>6566.387254880794</v>
      </c>
      <c r="S25" s="128">
        <f t="shared" ca="1" si="5"/>
        <v>305.44185594767532</v>
      </c>
      <c r="T25" s="128">
        <f t="shared" ca="1" si="6"/>
        <v>6596.9314404755614</v>
      </c>
      <c r="U25" s="128">
        <f t="shared" ca="1" si="7"/>
        <v>248.90142521191299</v>
      </c>
      <c r="V25" s="129">
        <f t="shared" ca="1" si="8"/>
        <v>93294.727364760445</v>
      </c>
      <c r="X25" s="187">
        <f t="shared" ca="1" si="9"/>
        <v>6871.8291108284693</v>
      </c>
      <c r="Y25" s="127">
        <f t="shared" ca="1" si="10"/>
        <v>6413.6172076084449</v>
      </c>
      <c r="Z25" s="128">
        <f t="shared" ca="1" si="11"/>
        <v>458.2119032200244</v>
      </c>
      <c r="AA25" s="128">
        <f t="shared" ca="1" si="12"/>
        <v>6505.2595882524502</v>
      </c>
      <c r="AB25" s="128">
        <f t="shared" ca="1" si="13"/>
        <v>260.63669493129663</v>
      </c>
      <c r="AC25" s="129">
        <f t="shared" ca="1" si="14"/>
        <v>209958.14825251701</v>
      </c>
      <c r="AE25" s="187">
        <f t="shared" ca="1" si="15"/>
        <v>6871.8291108284693</v>
      </c>
      <c r="AF25" s="127">
        <f t="shared" ca="1" si="16"/>
        <v>6424.9583636838543</v>
      </c>
      <c r="AG25" s="128">
        <f t="shared" ca="1" si="17"/>
        <v>446.87074714461505</v>
      </c>
      <c r="AH25" s="128">
        <f t="shared" ca="1" si="18"/>
        <v>6603.7066625417001</v>
      </c>
      <c r="AI25" s="128">
        <f t="shared" ca="1" si="19"/>
        <v>270.8213476304125</v>
      </c>
      <c r="AJ25" s="129">
        <f t="shared" ca="1" si="20"/>
        <v>199693.46465358647</v>
      </c>
      <c r="AL25" s="187">
        <f t="shared" ca="1" si="21"/>
        <v>6871.8291108284693</v>
      </c>
      <c r="AM25" s="127">
        <f t="shared" ca="1" si="22"/>
        <v>6547.1127063100412</v>
      </c>
      <c r="AN25" s="128">
        <f t="shared" ca="1" si="23"/>
        <v>324.71640451842813</v>
      </c>
      <c r="AO25" s="128">
        <f t="shared" ca="1" si="24"/>
        <v>6741.9425490210979</v>
      </c>
      <c r="AP25" s="128">
        <f t="shared" ca="1" si="25"/>
        <v>274.83990039057664</v>
      </c>
      <c r="AQ25" s="129">
        <f t="shared" ca="1" si="26"/>
        <v>105440.74336337546</v>
      </c>
      <c r="AS25" s="187">
        <f t="shared" ca="1" si="27"/>
        <v>6871.8291108284693</v>
      </c>
      <c r="AT25" s="127">
        <f t="shared" ca="1" si="28"/>
        <v>6759.3094303015423</v>
      </c>
      <c r="AU25" s="128">
        <f t="shared" ca="1" si="29"/>
        <v>112.519680526927</v>
      </c>
      <c r="AV25" s="128">
        <f t="shared" ca="1" si="30"/>
        <v>6860.5771427757763</v>
      </c>
      <c r="AW25" s="128">
        <f t="shared" ca="1" si="31"/>
        <v>277.16150872214496</v>
      </c>
      <c r="AX25" s="129">
        <f t="shared" ca="1" si="32"/>
        <v>12660.678505881717</v>
      </c>
      <c r="AZ25" s="187">
        <f t="shared" ca="1" si="33"/>
        <v>6871.8291108284693</v>
      </c>
      <c r="BA25" s="127">
        <f t="shared" ca="1" si="34"/>
        <v>5914.8422231028117</v>
      </c>
      <c r="BB25" s="128">
        <f t="shared" ca="1" si="35"/>
        <v>956.98688772565765</v>
      </c>
      <c r="BC25" s="128">
        <f t="shared" ca="1" si="36"/>
        <v>6010.5409118753778</v>
      </c>
      <c r="BD25" s="128">
        <f t="shared" ca="1" si="37"/>
        <v>240.63222968143629</v>
      </c>
      <c r="BE25" s="129">
        <f t="shared" ca="1" si="38"/>
        <v>915823.90327884047</v>
      </c>
      <c r="BG25" s="187">
        <f t="shared" ca="1" si="39"/>
        <v>6871.8291108284693</v>
      </c>
      <c r="BH25" s="127">
        <f t="shared" ca="1" si="40"/>
        <v>6064.1940334353121</v>
      </c>
      <c r="BI25" s="128">
        <f t="shared" ca="1" si="41"/>
        <v>807.63507739315719</v>
      </c>
      <c r="BJ25" s="128">
        <f t="shared" ca="1" si="42"/>
        <v>6225.7210489139434</v>
      </c>
      <c r="BK25" s="128">
        <f t="shared" ca="1" si="43"/>
        <v>252.89197554944789</v>
      </c>
      <c r="BL25" s="129">
        <f t="shared" ca="1" si="44"/>
        <v>652274.41823585099</v>
      </c>
      <c r="BN25" s="187">
        <f t="shared" ca="1" si="45"/>
        <v>6871.8291108284693</v>
      </c>
      <c r="BO25" s="127">
        <f t="shared" ca="1" si="46"/>
        <v>6291.0518173259734</v>
      </c>
      <c r="BP25" s="128">
        <f t="shared" ca="1" si="47"/>
        <v>580.77729350249592</v>
      </c>
      <c r="BQ25" s="128">
        <f t="shared" ca="1" si="48"/>
        <v>6523.3627347269721</v>
      </c>
      <c r="BR25" s="128">
        <f t="shared" ca="1" si="49"/>
        <v>266.55351909539536</v>
      </c>
      <c r="BS25" s="129">
        <f t="shared" ca="1" si="50"/>
        <v>337302.2646480843</v>
      </c>
      <c r="BU25" s="187">
        <f t="shared" ca="1" si="51"/>
        <v>6871.8291108284693</v>
      </c>
      <c r="BV25" s="127">
        <f t="shared" ca="1" si="52"/>
        <v>6488.6173350127856</v>
      </c>
      <c r="BW25" s="128">
        <f t="shared" ca="1" si="53"/>
        <v>383.21177581568372</v>
      </c>
      <c r="BX25" s="128">
        <f t="shared" ca="1" si="54"/>
        <v>6718.5444005021955</v>
      </c>
      <c r="BY25" s="128">
        <f t="shared" ca="1" si="55"/>
        <v>272.60755187225288</v>
      </c>
      <c r="BZ25" s="129">
        <f t="shared" ca="1" si="56"/>
        <v>146851.26512380983</v>
      </c>
      <c r="CB25" s="187">
        <f t="shared" ca="1" si="57"/>
        <v>6871.8291108284693</v>
      </c>
      <c r="CC25" s="127">
        <f t="shared" ca="1" si="58"/>
        <v>6745.6110802140292</v>
      </c>
      <c r="CD25" s="128">
        <f t="shared" ca="1" si="59"/>
        <v>126.21803061444007</v>
      </c>
      <c r="CE25" s="128">
        <f t="shared" ca="1" si="60"/>
        <v>6859.2073077670257</v>
      </c>
      <c r="CF25" s="128">
        <f t="shared" ca="1" si="61"/>
        <v>273.83605734840182</v>
      </c>
      <c r="CG25" s="129">
        <f t="shared" ca="1" si="62"/>
        <v>15930.99125218773</v>
      </c>
      <c r="CI25" s="187">
        <f t="shared" ca="1" si="63"/>
        <v>6871.8291108284693</v>
      </c>
      <c r="CJ25" s="127">
        <f t="shared" ca="1" si="64"/>
        <v>6114.28958196643</v>
      </c>
      <c r="CK25" s="128">
        <f t="shared" ca="1" si="65"/>
        <v>757.53952886203933</v>
      </c>
      <c r="CL25" s="128">
        <f t="shared" ca="1" si="66"/>
        <v>6190.0435348526335</v>
      </c>
      <c r="CM25" s="128">
        <f t="shared" ca="1" si="67"/>
        <v>520.5071703263211</v>
      </c>
      <c r="CN25" s="129">
        <f t="shared" ca="1" si="68"/>
        <v>573866.13778852054</v>
      </c>
      <c r="CP25" s="187">
        <f t="shared" ca="1" si="69"/>
        <v>6871.8291108284693</v>
      </c>
      <c r="CQ25" s="127">
        <f t="shared" ca="1" si="70"/>
        <v>6197.4218923432563</v>
      </c>
      <c r="CR25" s="128">
        <f t="shared" ca="1" si="71"/>
        <v>674.40721848521298</v>
      </c>
      <c r="CS25" s="128">
        <f t="shared" ca="1" si="72"/>
        <v>6332.3033360402987</v>
      </c>
      <c r="CT25" s="128">
        <f t="shared" ca="1" si="73"/>
        <v>500.94078250576115</v>
      </c>
      <c r="CU25" s="129">
        <f t="shared" ca="1" si="74"/>
        <v>454825.09634496178</v>
      </c>
      <c r="CW25" s="187">
        <f t="shared" ca="1" si="75"/>
        <v>6871.8291108284693</v>
      </c>
      <c r="CX25" s="127">
        <f t="shared" ca="1" si="76"/>
        <v>6381.3988202033752</v>
      </c>
      <c r="CY25" s="128">
        <f t="shared" ca="1" si="77"/>
        <v>490.43029062509413</v>
      </c>
      <c r="CZ25" s="128">
        <f t="shared" ca="1" si="78"/>
        <v>6577.5709364534132</v>
      </c>
      <c r="DA25" s="128">
        <f t="shared" ca="1" si="79"/>
        <v>464.07061053683702</v>
      </c>
      <c r="DB25" s="129">
        <f t="shared" ca="1" si="80"/>
        <v>240521.86996261429</v>
      </c>
      <c r="DD25" s="187">
        <f t="shared" ca="1" si="81"/>
        <v>6871.8291108284693</v>
      </c>
      <c r="DE25" s="127">
        <f t="shared" ca="1" si="82"/>
        <v>6582.7241551799279</v>
      </c>
      <c r="DF25" s="128">
        <f t="shared" ca="1" si="83"/>
        <v>289.10495564854136</v>
      </c>
      <c r="DG25" s="128">
        <f t="shared" ca="1" si="84"/>
        <v>6756.1871285690531</v>
      </c>
      <c r="DH25" s="128">
        <f t="shared" ca="1" si="85"/>
        <v>426.61718364536688</v>
      </c>
      <c r="DI25" s="129">
        <f t="shared" ca="1" si="86"/>
        <v>83581.675380545072</v>
      </c>
      <c r="DK25" s="187">
        <f t="shared" ca="1" si="87"/>
        <v>6871.8291108284693</v>
      </c>
      <c r="DL25" s="127">
        <f t="shared" ca="1" si="88"/>
        <v>6840.4331000087477</v>
      </c>
      <c r="DM25" s="128">
        <f t="shared" ca="1" si="89"/>
        <v>31.396010819721596</v>
      </c>
      <c r="DN25" s="128">
        <f t="shared" ca="1" si="90"/>
        <v>6868.6895097464967</v>
      </c>
      <c r="DO25" s="128">
        <f t="shared" ca="1" si="91"/>
        <v>370.43168642448234</v>
      </c>
      <c r="DP25" s="129">
        <f t="shared" ca="1" si="92"/>
        <v>985.7094953920755</v>
      </c>
      <c r="DR25" s="185">
        <v>26</v>
      </c>
    </row>
    <row r="26" spans="2:122" ht="15.75" thickBot="1" x14ac:dyDescent="0.3">
      <c r="K26" s="158"/>
      <c r="M26" s="112" t="s">
        <v>88</v>
      </c>
      <c r="N26" s="159">
        <f ca="1">SUM(N11:N25)</f>
        <v>0.9</v>
      </c>
      <c r="O26" s="160">
        <f ca="1">SUM(O11:O25)</f>
        <v>5.0000000000000001E-3</v>
      </c>
      <c r="P26">
        <f t="shared" ca="1" si="2"/>
        <v>2000</v>
      </c>
      <c r="Q26" s="187">
        <f t="shared" ca="1" si="3"/>
        <v>6749.2419247084727</v>
      </c>
      <c r="R26" s="127">
        <f t="shared" ca="1" si="4"/>
        <v>6845.8328656874746</v>
      </c>
      <c r="S26" s="128">
        <f t="shared" ca="1" si="5"/>
        <v>-96.590940979001971</v>
      </c>
      <c r="T26" s="128">
        <f t="shared" ca="1" si="6"/>
        <v>6836.1737715895742</v>
      </c>
      <c r="U26" s="128">
        <f t="shared" ca="1" si="7"/>
        <v>248.41847050701799</v>
      </c>
      <c r="V26" s="129">
        <f t="shared" ca="1" si="8"/>
        <v>9329.8098792090423</v>
      </c>
      <c r="X26" s="187">
        <f t="shared" ca="1" si="9"/>
        <v>6749.2419247084727</v>
      </c>
      <c r="Y26" s="127">
        <f t="shared" ca="1" si="10"/>
        <v>6765.8962831837471</v>
      </c>
      <c r="Z26" s="128">
        <f t="shared" ca="1" si="11"/>
        <v>-16.654358475274421</v>
      </c>
      <c r="AA26" s="128">
        <f t="shared" ca="1" si="12"/>
        <v>6762.565411488692</v>
      </c>
      <c r="AB26" s="128">
        <f t="shared" ca="1" si="13"/>
        <v>260.55342313892027</v>
      </c>
      <c r="AC26" s="129">
        <f t="shared" ca="1" si="14"/>
        <v>277.36765622294496</v>
      </c>
      <c r="AE26" s="187">
        <f t="shared" ca="1" si="15"/>
        <v>6749.2419247084727</v>
      </c>
      <c r="AF26" s="127">
        <f t="shared" ca="1" si="16"/>
        <v>6874.5280101721128</v>
      </c>
      <c r="AG26" s="128">
        <f t="shared" ca="1" si="17"/>
        <v>-125.28608546364012</v>
      </c>
      <c r="AH26" s="128">
        <f t="shared" ca="1" si="18"/>
        <v>6824.4135759866567</v>
      </c>
      <c r="AI26" s="128">
        <f t="shared" ca="1" si="19"/>
        <v>270.19491720309429</v>
      </c>
      <c r="AJ26" s="129">
        <f t="shared" ca="1" si="20"/>
        <v>15696.603210802536</v>
      </c>
      <c r="AL26" s="187">
        <f t="shared" ca="1" si="21"/>
        <v>6749.2419247084727</v>
      </c>
      <c r="AM26" s="127">
        <f t="shared" ca="1" si="22"/>
        <v>7016.7824494116749</v>
      </c>
      <c r="AN26" s="128">
        <f t="shared" ca="1" si="23"/>
        <v>-267.54052470320221</v>
      </c>
      <c r="AO26" s="128">
        <f t="shared" ca="1" si="24"/>
        <v>6856.2581345897534</v>
      </c>
      <c r="AP26" s="128">
        <f t="shared" ca="1" si="25"/>
        <v>273.50219776706064</v>
      </c>
      <c r="AQ26" s="129">
        <f t="shared" ca="1" si="26"/>
        <v>71577.93235846475</v>
      </c>
      <c r="AS26" s="187">
        <f t="shared" ca="1" si="27"/>
        <v>6749.2419247084727</v>
      </c>
      <c r="AT26" s="127">
        <f t="shared" ca="1" si="28"/>
        <v>7137.7386514979216</v>
      </c>
      <c r="AU26" s="128">
        <f t="shared" ca="1" si="29"/>
        <v>-388.49672678944899</v>
      </c>
      <c r="AV26" s="128">
        <f t="shared" ca="1" si="30"/>
        <v>6788.091597387418</v>
      </c>
      <c r="AW26" s="128">
        <f t="shared" ca="1" si="31"/>
        <v>275.21902508819772</v>
      </c>
      <c r="AX26" s="129">
        <f t="shared" ca="1" si="32"/>
        <v>150929.70672611578</v>
      </c>
      <c r="AZ26" s="187">
        <f t="shared" ca="1" si="33"/>
        <v>6749.2419247084727</v>
      </c>
      <c r="BA26" s="127">
        <f t="shared" ca="1" si="34"/>
        <v>6251.1731415568138</v>
      </c>
      <c r="BB26" s="128">
        <f t="shared" ca="1" si="35"/>
        <v>498.06878315165886</v>
      </c>
      <c r="BC26" s="128">
        <f t="shared" ca="1" si="36"/>
        <v>6300.9800198719795</v>
      </c>
      <c r="BD26" s="128">
        <f t="shared" ca="1" si="37"/>
        <v>265.53566883901925</v>
      </c>
      <c r="BE26" s="129">
        <f t="shared" ca="1" si="38"/>
        <v>248072.51275017418</v>
      </c>
      <c r="BG26" s="187">
        <f t="shared" ca="1" si="39"/>
        <v>6749.2419247084727</v>
      </c>
      <c r="BH26" s="127">
        <f t="shared" ca="1" si="40"/>
        <v>6478.6130244633914</v>
      </c>
      <c r="BI26" s="128">
        <f t="shared" ca="1" si="41"/>
        <v>270.62890024508124</v>
      </c>
      <c r="BJ26" s="128">
        <f t="shared" ca="1" si="42"/>
        <v>6532.738804512408</v>
      </c>
      <c r="BK26" s="128">
        <f t="shared" ca="1" si="43"/>
        <v>266.42342056170196</v>
      </c>
      <c r="BL26" s="129">
        <f t="shared" ca="1" si="44"/>
        <v>73240.00164786214</v>
      </c>
      <c r="BN26" s="187">
        <f t="shared" ca="1" si="45"/>
        <v>6749.2419247084727</v>
      </c>
      <c r="BO26" s="127">
        <f t="shared" ca="1" si="46"/>
        <v>6789.9162538223673</v>
      </c>
      <c r="BP26" s="128">
        <f t="shared" ca="1" si="47"/>
        <v>-40.674329113894601</v>
      </c>
      <c r="BQ26" s="128">
        <f t="shared" ca="1" si="48"/>
        <v>6773.6465221768094</v>
      </c>
      <c r="BR26" s="128">
        <f t="shared" ca="1" si="49"/>
        <v>264.51980263970063</v>
      </c>
      <c r="BS26" s="129">
        <f t="shared" ca="1" si="50"/>
        <v>1654.4010488654139</v>
      </c>
      <c r="BU26" s="187">
        <f t="shared" ca="1" si="51"/>
        <v>6749.2419247084727</v>
      </c>
      <c r="BV26" s="127">
        <f t="shared" ca="1" si="52"/>
        <v>6991.1519523744482</v>
      </c>
      <c r="BW26" s="128">
        <f t="shared" ca="1" si="53"/>
        <v>-241.91002766597558</v>
      </c>
      <c r="BX26" s="128">
        <f t="shared" ca="1" si="54"/>
        <v>6846.0059357748632</v>
      </c>
      <c r="BY26" s="128">
        <f t="shared" ca="1" si="55"/>
        <v>260.51205048895412</v>
      </c>
      <c r="BZ26" s="129">
        <f t="shared" ca="1" si="56"/>
        <v>58520.461485353066</v>
      </c>
      <c r="CB26" s="187">
        <f t="shared" ca="1" si="57"/>
        <v>6749.2419247084727</v>
      </c>
      <c r="CC26" s="127">
        <f t="shared" ca="1" si="58"/>
        <v>7133.0433651154272</v>
      </c>
      <c r="CD26" s="128">
        <f t="shared" ca="1" si="59"/>
        <v>-383.8014404069545</v>
      </c>
      <c r="CE26" s="128">
        <f t="shared" ca="1" si="60"/>
        <v>6787.6220687491677</v>
      </c>
      <c r="CF26" s="128">
        <f t="shared" ca="1" si="61"/>
        <v>254.64598532805411</v>
      </c>
      <c r="CG26" s="129">
        <f t="shared" ca="1" si="62"/>
        <v>147303.54565845305</v>
      </c>
      <c r="CI26" s="187">
        <f t="shared" ca="1" si="63"/>
        <v>6749.2419247084727</v>
      </c>
      <c r="CJ26" s="127">
        <f t="shared" ca="1" si="64"/>
        <v>6710.5507051789546</v>
      </c>
      <c r="CK26" s="128">
        <f t="shared" ca="1" si="65"/>
        <v>38.691219529518094</v>
      </c>
      <c r="CL26" s="128">
        <f t="shared" ca="1" si="66"/>
        <v>6714.4198271319065</v>
      </c>
      <c r="CM26" s="128">
        <f t="shared" ca="1" si="67"/>
        <v>528.24541423222468</v>
      </c>
      <c r="CN26" s="129">
        <f t="shared" ca="1" si="68"/>
        <v>1497.0104686813622</v>
      </c>
      <c r="CP26" s="187">
        <f t="shared" ca="1" si="69"/>
        <v>6749.2419247084727</v>
      </c>
      <c r="CQ26" s="127">
        <f t="shared" ca="1" si="70"/>
        <v>6833.2441185460602</v>
      </c>
      <c r="CR26" s="128">
        <f t="shared" ca="1" si="71"/>
        <v>-84.002193837587583</v>
      </c>
      <c r="CS26" s="128">
        <f t="shared" ca="1" si="72"/>
        <v>6816.4436797785429</v>
      </c>
      <c r="CT26" s="128">
        <f t="shared" ca="1" si="73"/>
        <v>484.14034373824364</v>
      </c>
      <c r="CU26" s="129">
        <f t="shared" ca="1" si="74"/>
        <v>7056.3685695276372</v>
      </c>
      <c r="CW26" s="187">
        <f t="shared" ca="1" si="75"/>
        <v>6749.2419247084727</v>
      </c>
      <c r="CX26" s="127">
        <f t="shared" ca="1" si="76"/>
        <v>7041.6415469902504</v>
      </c>
      <c r="CY26" s="128">
        <f t="shared" ca="1" si="77"/>
        <v>-292.39962228177774</v>
      </c>
      <c r="CZ26" s="128">
        <f t="shared" ca="1" si="78"/>
        <v>6924.6816980775393</v>
      </c>
      <c r="DA26" s="128">
        <f t="shared" ca="1" si="79"/>
        <v>405.59068608048148</v>
      </c>
      <c r="DB26" s="129">
        <f t="shared" ca="1" si="80"/>
        <v>85497.539110526297</v>
      </c>
      <c r="DD26" s="187">
        <f t="shared" ca="1" si="81"/>
        <v>6749.2419247084727</v>
      </c>
      <c r="DE26" s="127">
        <f t="shared" ca="1" si="82"/>
        <v>7182.80431221442</v>
      </c>
      <c r="DF26" s="128">
        <f t="shared" ca="1" si="83"/>
        <v>-433.5623875059473</v>
      </c>
      <c r="DG26" s="128">
        <f t="shared" ca="1" si="84"/>
        <v>6922.6668797108514</v>
      </c>
      <c r="DH26" s="128">
        <f t="shared" ca="1" si="85"/>
        <v>339.9047061441774</v>
      </c>
      <c r="DI26" s="129">
        <f t="shared" ca="1" si="86"/>
        <v>187976.34385985721</v>
      </c>
      <c r="DK26" s="187">
        <f t="shared" ca="1" si="87"/>
        <v>6749.2419247084727</v>
      </c>
      <c r="DL26" s="127">
        <f t="shared" ca="1" si="88"/>
        <v>7239.1211961709787</v>
      </c>
      <c r="DM26" s="128">
        <f t="shared" ca="1" si="89"/>
        <v>-489.87927146250604</v>
      </c>
      <c r="DN26" s="128">
        <f t="shared" ca="1" si="90"/>
        <v>6798.2298518547232</v>
      </c>
      <c r="DO26" s="128">
        <f t="shared" ca="1" si="91"/>
        <v>272.45583213198114</v>
      </c>
      <c r="DP26" s="129">
        <f t="shared" ca="1" si="92"/>
        <v>239981.70060863567</v>
      </c>
      <c r="DR26" s="185">
        <v>27</v>
      </c>
    </row>
    <row r="27" spans="2:122" x14ac:dyDescent="0.25">
      <c r="P27">
        <f t="shared" ca="1" si="2"/>
        <v>2001</v>
      </c>
      <c r="Q27" s="187">
        <f t="shared" ca="1" si="3"/>
        <v>7208.9712686223384</v>
      </c>
      <c r="R27" s="127">
        <f t="shared" ca="1" si="4"/>
        <v>7084.5922420965926</v>
      </c>
      <c r="S27" s="128">
        <f t="shared" ca="1" si="5"/>
        <v>124.37902652574576</v>
      </c>
      <c r="T27" s="128">
        <f t="shared" ca="1" si="6"/>
        <v>7097.0301447491674</v>
      </c>
      <c r="U27" s="128">
        <f t="shared" ca="1" si="7"/>
        <v>249.04036563964672</v>
      </c>
      <c r="V27" s="129">
        <f t="shared" ca="1" si="8"/>
        <v>15470.142239492166</v>
      </c>
      <c r="X27" s="187">
        <f t="shared" ca="1" si="9"/>
        <v>7208.9712686223384</v>
      </c>
      <c r="Y27" s="127">
        <f t="shared" ca="1" si="10"/>
        <v>7023.1188346276122</v>
      </c>
      <c r="Z27" s="128">
        <f t="shared" ca="1" si="11"/>
        <v>185.8524339947262</v>
      </c>
      <c r="AA27" s="128">
        <f t="shared" ca="1" si="12"/>
        <v>7060.2893214265578</v>
      </c>
      <c r="AB27" s="128">
        <f t="shared" ca="1" si="13"/>
        <v>261.48268530889391</v>
      </c>
      <c r="AC27" s="129">
        <f t="shared" ca="1" si="14"/>
        <v>34541.127221764058</v>
      </c>
      <c r="AE27" s="187">
        <f t="shared" ca="1" si="15"/>
        <v>7208.9712686223384</v>
      </c>
      <c r="AF27" s="127">
        <f t="shared" ca="1" si="16"/>
        <v>7094.6084931897512</v>
      </c>
      <c r="AG27" s="128">
        <f t="shared" ca="1" si="17"/>
        <v>114.36277543258711</v>
      </c>
      <c r="AH27" s="128">
        <f t="shared" ca="1" si="18"/>
        <v>7140.3536033627861</v>
      </c>
      <c r="AI27" s="128">
        <f t="shared" ca="1" si="19"/>
        <v>270.76673108025722</v>
      </c>
      <c r="AJ27" s="129">
        <f t="shared" ca="1" si="20"/>
        <v>13078.844404644351</v>
      </c>
      <c r="AL27" s="187">
        <f t="shared" ca="1" si="21"/>
        <v>7208.9712686223384</v>
      </c>
      <c r="AM27" s="127">
        <f t="shared" ca="1" si="22"/>
        <v>7129.7603323568137</v>
      </c>
      <c r="AN27" s="128">
        <f t="shared" ca="1" si="23"/>
        <v>79.210936265524651</v>
      </c>
      <c r="AO27" s="128">
        <f t="shared" ca="1" si="24"/>
        <v>7177.2868941161287</v>
      </c>
      <c r="AP27" s="128">
        <f t="shared" ca="1" si="25"/>
        <v>273.89825244838823</v>
      </c>
      <c r="AQ27" s="129">
        <f t="shared" ca="1" si="26"/>
        <v>6274.3724240610081</v>
      </c>
      <c r="AS27" s="187">
        <f t="shared" ca="1" si="27"/>
        <v>7208.9712686223384</v>
      </c>
      <c r="AT27" s="127">
        <f t="shared" ca="1" si="28"/>
        <v>7063.3106224756157</v>
      </c>
      <c r="AU27" s="128">
        <f t="shared" ca="1" si="29"/>
        <v>145.66064614672268</v>
      </c>
      <c r="AV27" s="128">
        <f t="shared" ca="1" si="30"/>
        <v>7194.4052040076658</v>
      </c>
      <c r="AW27" s="128">
        <f t="shared" ca="1" si="31"/>
        <v>275.94732831893134</v>
      </c>
      <c r="AX27" s="129">
        <f t="shared" ca="1" si="32"/>
        <v>21217.023835880758</v>
      </c>
      <c r="AZ27" s="187">
        <f t="shared" ca="1" si="33"/>
        <v>7208.9712686223384</v>
      </c>
      <c r="BA27" s="127">
        <f t="shared" ca="1" si="34"/>
        <v>6566.5156887109988</v>
      </c>
      <c r="BB27" s="128">
        <f t="shared" ca="1" si="35"/>
        <v>642.45557991133956</v>
      </c>
      <c r="BC27" s="128">
        <f t="shared" ca="1" si="36"/>
        <v>6630.7612467021327</v>
      </c>
      <c r="BD27" s="128">
        <f t="shared" ca="1" si="37"/>
        <v>297.65844783458624</v>
      </c>
      <c r="BE27" s="129">
        <f t="shared" ca="1" si="38"/>
        <v>412749.17215921561</v>
      </c>
      <c r="BG27" s="187">
        <f t="shared" ca="1" si="39"/>
        <v>7208.9712686223384</v>
      </c>
      <c r="BH27" s="127">
        <f t="shared" ca="1" si="40"/>
        <v>6799.1622250741102</v>
      </c>
      <c r="BI27" s="128">
        <f t="shared" ca="1" si="41"/>
        <v>409.80904354822815</v>
      </c>
      <c r="BJ27" s="128">
        <f t="shared" ca="1" si="42"/>
        <v>6881.1240337837562</v>
      </c>
      <c r="BK27" s="128">
        <f t="shared" ca="1" si="43"/>
        <v>286.91387273911334</v>
      </c>
      <c r="BL27" s="129">
        <f t="shared" ca="1" si="44"/>
        <v>167943.45217391357</v>
      </c>
      <c r="BN27" s="187">
        <f t="shared" ca="1" si="45"/>
        <v>7208.9712686223384</v>
      </c>
      <c r="BO27" s="127">
        <f t="shared" ca="1" si="46"/>
        <v>7038.1663248165096</v>
      </c>
      <c r="BP27" s="128">
        <f t="shared" ca="1" si="47"/>
        <v>170.80494380582877</v>
      </c>
      <c r="BQ27" s="128">
        <f t="shared" ca="1" si="48"/>
        <v>7106.4883023388411</v>
      </c>
      <c r="BR27" s="128">
        <f t="shared" ca="1" si="49"/>
        <v>273.06004982999207</v>
      </c>
      <c r="BS27" s="129">
        <f t="shared" ca="1" si="50"/>
        <v>29174.328828512324</v>
      </c>
      <c r="BU27" s="187">
        <f t="shared" ca="1" si="51"/>
        <v>7208.9712686223384</v>
      </c>
      <c r="BV27" s="127">
        <f t="shared" ca="1" si="52"/>
        <v>7106.517986263817</v>
      </c>
      <c r="BW27" s="128">
        <f t="shared" ca="1" si="53"/>
        <v>102.45328235852139</v>
      </c>
      <c r="BX27" s="128">
        <f t="shared" ca="1" si="54"/>
        <v>7167.9899556789296</v>
      </c>
      <c r="BY27" s="128">
        <f t="shared" ca="1" si="55"/>
        <v>265.63471460688021</v>
      </c>
      <c r="BZ27" s="129">
        <f t="shared" ca="1" si="56"/>
        <v>10496.67506603491</v>
      </c>
      <c r="CB27" s="187">
        <f t="shared" ca="1" si="57"/>
        <v>7208.9712686223384</v>
      </c>
      <c r="CC27" s="127">
        <f t="shared" ca="1" si="58"/>
        <v>7042.2680540772217</v>
      </c>
      <c r="CD27" s="128">
        <f t="shared" ca="1" si="59"/>
        <v>166.70321454511668</v>
      </c>
      <c r="CE27" s="128">
        <f t="shared" ca="1" si="60"/>
        <v>7192.300947167827</v>
      </c>
      <c r="CF27" s="128">
        <f t="shared" ca="1" si="61"/>
        <v>262.98114605530992</v>
      </c>
      <c r="CG27" s="129">
        <f t="shared" ca="1" si="62"/>
        <v>27789.9617396752</v>
      </c>
      <c r="CI27" s="187">
        <f t="shared" ca="1" si="63"/>
        <v>7208.9712686223384</v>
      </c>
      <c r="CJ27" s="127">
        <f t="shared" ca="1" si="64"/>
        <v>7242.6652413641314</v>
      </c>
      <c r="CK27" s="128">
        <f t="shared" ca="1" si="65"/>
        <v>-33.693972741793004</v>
      </c>
      <c r="CL27" s="128">
        <f t="shared" ca="1" si="66"/>
        <v>7239.295844089952</v>
      </c>
      <c r="CM27" s="128">
        <f t="shared" ca="1" si="67"/>
        <v>521.50661968386612</v>
      </c>
      <c r="CN27" s="129">
        <f t="shared" ca="1" si="68"/>
        <v>1135.2837991246899</v>
      </c>
      <c r="CP27" s="187">
        <f t="shared" ca="1" si="69"/>
        <v>7208.9712686223384</v>
      </c>
      <c r="CQ27" s="127">
        <f t="shared" ca="1" si="70"/>
        <v>7300.5840235167861</v>
      </c>
      <c r="CR27" s="128">
        <f t="shared" ca="1" si="71"/>
        <v>-91.612754894447789</v>
      </c>
      <c r="CS27" s="128">
        <f t="shared" ca="1" si="72"/>
        <v>7282.2614725378962</v>
      </c>
      <c r="CT27" s="128">
        <f t="shared" ca="1" si="73"/>
        <v>465.81779275935406</v>
      </c>
      <c r="CU27" s="129">
        <f t="shared" ca="1" si="74"/>
        <v>8392.8968593501668</v>
      </c>
      <c r="CW27" s="187">
        <f t="shared" ca="1" si="75"/>
        <v>7208.9712686223384</v>
      </c>
      <c r="CX27" s="127">
        <f t="shared" ca="1" si="76"/>
        <v>7330.2723841580209</v>
      </c>
      <c r="CY27" s="128">
        <f t="shared" ca="1" si="77"/>
        <v>-121.30111553568258</v>
      </c>
      <c r="CZ27" s="128">
        <f t="shared" ca="1" si="78"/>
        <v>7281.7519379437481</v>
      </c>
      <c r="DA27" s="128">
        <f t="shared" ca="1" si="79"/>
        <v>381.33046297334494</v>
      </c>
      <c r="DB27" s="129">
        <f t="shared" ca="1" si="80"/>
        <v>14713.960630201014</v>
      </c>
      <c r="DD27" s="187">
        <f t="shared" ca="1" si="81"/>
        <v>7208.9712686223384</v>
      </c>
      <c r="DE27" s="127">
        <f t="shared" ca="1" si="82"/>
        <v>7262.5715858550284</v>
      </c>
      <c r="DF27" s="128">
        <f t="shared" ca="1" si="83"/>
        <v>-53.600317232690031</v>
      </c>
      <c r="DG27" s="128">
        <f t="shared" ca="1" si="84"/>
        <v>7230.4113955154144</v>
      </c>
      <c r="DH27" s="128">
        <f t="shared" ca="1" si="85"/>
        <v>329.18464269763939</v>
      </c>
      <c r="DI27" s="129">
        <f t="shared" ca="1" si="86"/>
        <v>2872.9940074450078</v>
      </c>
      <c r="DK27" s="187">
        <f t="shared" ca="1" si="87"/>
        <v>7208.9712686223384</v>
      </c>
      <c r="DL27" s="127">
        <f t="shared" ca="1" si="88"/>
        <v>7070.6856839867041</v>
      </c>
      <c r="DM27" s="128">
        <f t="shared" ca="1" si="89"/>
        <v>138.28558463563422</v>
      </c>
      <c r="DN27" s="128">
        <f t="shared" ca="1" si="90"/>
        <v>7195.1427101587751</v>
      </c>
      <c r="DO27" s="128">
        <f t="shared" ca="1" si="91"/>
        <v>300.11294905910796</v>
      </c>
      <c r="DP27" s="129">
        <f t="shared" ca="1" si="92"/>
        <v>19122.902918019157</v>
      </c>
      <c r="DR27" s="185">
        <v>28</v>
      </c>
    </row>
    <row r="28" spans="2:122" ht="15.75" thickBot="1" x14ac:dyDescent="0.3">
      <c r="P28">
        <f t="shared" ca="1" si="2"/>
        <v>2002</v>
      </c>
      <c r="Q28" s="187">
        <f t="shared" ca="1" si="3"/>
        <v>7422.1414709386245</v>
      </c>
      <c r="R28" s="127">
        <f t="shared" ca="1" si="4"/>
        <v>7346.070510388814</v>
      </c>
      <c r="S28" s="128">
        <f t="shared" ca="1" si="5"/>
        <v>76.070960549810479</v>
      </c>
      <c r="T28" s="128">
        <f t="shared" ca="1" si="6"/>
        <v>7353.6776064437954</v>
      </c>
      <c r="U28" s="128">
        <f t="shared" ca="1" si="7"/>
        <v>249.42072044239578</v>
      </c>
      <c r="V28" s="129">
        <f t="shared" ca="1" si="8"/>
        <v>5786.7910389708222</v>
      </c>
      <c r="X28" s="187">
        <f t="shared" ca="1" si="9"/>
        <v>7422.1414709386245</v>
      </c>
      <c r="Y28" s="127">
        <f t="shared" ca="1" si="10"/>
        <v>7321.7720067354512</v>
      </c>
      <c r="Z28" s="128">
        <f t="shared" ca="1" si="11"/>
        <v>100.36946420317327</v>
      </c>
      <c r="AA28" s="128">
        <f t="shared" ca="1" si="12"/>
        <v>7341.8458995760857</v>
      </c>
      <c r="AB28" s="128">
        <f t="shared" ca="1" si="13"/>
        <v>261.98453262990978</v>
      </c>
      <c r="AC28" s="129">
        <f t="shared" ca="1" si="14"/>
        <v>10074.02934443208</v>
      </c>
      <c r="AE28" s="187">
        <f t="shared" ca="1" si="15"/>
        <v>7422.1414709386245</v>
      </c>
      <c r="AF28" s="127">
        <f t="shared" ca="1" si="16"/>
        <v>7411.1203344430432</v>
      </c>
      <c r="AG28" s="128">
        <f t="shared" ca="1" si="17"/>
        <v>11.021136495581231</v>
      </c>
      <c r="AH28" s="128">
        <f t="shared" ca="1" si="18"/>
        <v>7415.5287890412756</v>
      </c>
      <c r="AI28" s="128">
        <f t="shared" ca="1" si="19"/>
        <v>270.82183676273513</v>
      </c>
      <c r="AJ28" s="129">
        <f t="shared" ca="1" si="20"/>
        <v>121.46544965423254</v>
      </c>
      <c r="AL28" s="187">
        <f t="shared" ca="1" si="21"/>
        <v>7422.1414709386245</v>
      </c>
      <c r="AM28" s="127">
        <f t="shared" ca="1" si="22"/>
        <v>7451.1851465645168</v>
      </c>
      <c r="AN28" s="128">
        <f t="shared" ca="1" si="23"/>
        <v>-29.04367562589232</v>
      </c>
      <c r="AO28" s="128">
        <f t="shared" ca="1" si="24"/>
        <v>7433.7589411889812</v>
      </c>
      <c r="AP28" s="128">
        <f t="shared" ca="1" si="25"/>
        <v>273.75303407025876</v>
      </c>
      <c r="AQ28" s="129">
        <f t="shared" ca="1" si="26"/>
        <v>843.53509386205167</v>
      </c>
      <c r="AS28" s="187">
        <f t="shared" ca="1" si="27"/>
        <v>7422.1414709386245</v>
      </c>
      <c r="AT28" s="127">
        <f t="shared" ca="1" si="28"/>
        <v>7470.3525323265967</v>
      </c>
      <c r="AU28" s="128">
        <f t="shared" ca="1" si="29"/>
        <v>-48.211061387972222</v>
      </c>
      <c r="AV28" s="128">
        <f t="shared" ca="1" si="30"/>
        <v>7426.9625770774219</v>
      </c>
      <c r="AW28" s="128">
        <f t="shared" ca="1" si="31"/>
        <v>275.70627301199147</v>
      </c>
      <c r="AX28" s="129">
        <f t="shared" ca="1" si="32"/>
        <v>2324.3064401548263</v>
      </c>
      <c r="AZ28" s="187">
        <f t="shared" ca="1" si="33"/>
        <v>7422.1414709386245</v>
      </c>
      <c r="BA28" s="127">
        <f t="shared" ca="1" si="34"/>
        <v>6928.4196945367185</v>
      </c>
      <c r="BB28" s="128">
        <f t="shared" ca="1" si="35"/>
        <v>493.72177640190603</v>
      </c>
      <c r="BC28" s="128">
        <f t="shared" ca="1" si="36"/>
        <v>6977.7918721769092</v>
      </c>
      <c r="BD28" s="128">
        <f t="shared" ca="1" si="37"/>
        <v>322.34453665468152</v>
      </c>
      <c r="BE28" s="129">
        <f t="shared" ca="1" si="38"/>
        <v>243761.19249345368</v>
      </c>
      <c r="BG28" s="187">
        <f t="shared" ca="1" si="39"/>
        <v>7422.1414709386245</v>
      </c>
      <c r="BH28" s="127">
        <f t="shared" ca="1" si="40"/>
        <v>7168.0379065228699</v>
      </c>
      <c r="BI28" s="128">
        <f t="shared" ca="1" si="41"/>
        <v>254.10356441575459</v>
      </c>
      <c r="BJ28" s="128">
        <f t="shared" ca="1" si="42"/>
        <v>7218.8586194060208</v>
      </c>
      <c r="BK28" s="128">
        <f t="shared" ca="1" si="43"/>
        <v>299.61905095990107</v>
      </c>
      <c r="BL28" s="129">
        <f t="shared" ca="1" si="44"/>
        <v>64568.621448791542</v>
      </c>
      <c r="BN28" s="187">
        <f t="shared" ca="1" si="45"/>
        <v>7422.1414709386245</v>
      </c>
      <c r="BO28" s="127">
        <f t="shared" ca="1" si="46"/>
        <v>7379.5483521688329</v>
      </c>
      <c r="BP28" s="128">
        <f t="shared" ca="1" si="47"/>
        <v>42.593118769791545</v>
      </c>
      <c r="BQ28" s="128">
        <f t="shared" ca="1" si="48"/>
        <v>7396.5855996767496</v>
      </c>
      <c r="BR28" s="128">
        <f t="shared" ca="1" si="49"/>
        <v>275.18970576848164</v>
      </c>
      <c r="BS28" s="129">
        <f t="shared" ca="1" si="50"/>
        <v>1814.1737665375688</v>
      </c>
      <c r="BU28" s="187">
        <f t="shared" ca="1" si="51"/>
        <v>7422.1414709386245</v>
      </c>
      <c r="BV28" s="127">
        <f t="shared" ca="1" si="52"/>
        <v>7433.6246702858098</v>
      </c>
      <c r="BW28" s="128">
        <f t="shared" ca="1" si="53"/>
        <v>-11.483199347185291</v>
      </c>
      <c r="BX28" s="128">
        <f t="shared" ca="1" si="54"/>
        <v>7426.7347506774986</v>
      </c>
      <c r="BY28" s="128">
        <f t="shared" ca="1" si="55"/>
        <v>265.06055463952094</v>
      </c>
      <c r="BZ28" s="129">
        <f t="shared" ca="1" si="56"/>
        <v>131.86386724719671</v>
      </c>
      <c r="CB28" s="187">
        <f t="shared" ca="1" si="57"/>
        <v>7422.1414709386245</v>
      </c>
      <c r="CC28" s="127">
        <f t="shared" ca="1" si="58"/>
        <v>7455.2820932231371</v>
      </c>
      <c r="CD28" s="128">
        <f t="shared" ca="1" si="59"/>
        <v>-33.140622284512574</v>
      </c>
      <c r="CE28" s="128">
        <f t="shared" ca="1" si="60"/>
        <v>7425.4555331670754</v>
      </c>
      <c r="CF28" s="128">
        <f t="shared" ca="1" si="61"/>
        <v>261.3241149410843</v>
      </c>
      <c r="CG28" s="129">
        <f t="shared" ca="1" si="62"/>
        <v>1098.3008454047315</v>
      </c>
      <c r="CI28" s="187">
        <f t="shared" ca="1" si="63"/>
        <v>7422.1414709386245</v>
      </c>
      <c r="CJ28" s="127">
        <f t="shared" ca="1" si="64"/>
        <v>7760.8024637738181</v>
      </c>
      <c r="CK28" s="128">
        <f t="shared" ca="1" si="65"/>
        <v>-338.66099283519361</v>
      </c>
      <c r="CL28" s="128">
        <f t="shared" ca="1" si="66"/>
        <v>7726.9363644902987</v>
      </c>
      <c r="CM28" s="128">
        <f t="shared" ca="1" si="67"/>
        <v>453.7744211168274</v>
      </c>
      <c r="CN28" s="129">
        <f t="shared" ca="1" si="68"/>
        <v>114691.26806811905</v>
      </c>
      <c r="CP28" s="187">
        <f t="shared" ca="1" si="69"/>
        <v>7422.1414709386245</v>
      </c>
      <c r="CQ28" s="127">
        <f t="shared" ca="1" si="70"/>
        <v>7748.0792652972505</v>
      </c>
      <c r="CR28" s="128">
        <f t="shared" ca="1" si="71"/>
        <v>-325.93779435862598</v>
      </c>
      <c r="CS28" s="128">
        <f t="shared" ca="1" si="72"/>
        <v>7682.8917064255256</v>
      </c>
      <c r="CT28" s="128">
        <f t="shared" ca="1" si="73"/>
        <v>400.63023388762883</v>
      </c>
      <c r="CU28" s="129">
        <f t="shared" ca="1" si="74"/>
        <v>106235.44579136596</v>
      </c>
      <c r="CW28" s="187">
        <f t="shared" ca="1" si="75"/>
        <v>7422.1414709386245</v>
      </c>
      <c r="CX28" s="127">
        <f t="shared" ca="1" si="76"/>
        <v>7663.0824009170929</v>
      </c>
      <c r="CY28" s="128">
        <f t="shared" ca="1" si="77"/>
        <v>-240.94092997846838</v>
      </c>
      <c r="CZ28" s="128">
        <f t="shared" ca="1" si="78"/>
        <v>7566.7060289257051</v>
      </c>
      <c r="DA28" s="128">
        <f t="shared" ca="1" si="79"/>
        <v>333.14227697765125</v>
      </c>
      <c r="DB28" s="129">
        <f t="shared" ca="1" si="80"/>
        <v>58052.5317388892</v>
      </c>
      <c r="DD28" s="187">
        <f t="shared" ca="1" si="81"/>
        <v>7422.1414709386245</v>
      </c>
      <c r="DE28" s="127">
        <f t="shared" ca="1" si="82"/>
        <v>7559.5960382130534</v>
      </c>
      <c r="DF28" s="128">
        <f t="shared" ca="1" si="83"/>
        <v>-137.45456727442888</v>
      </c>
      <c r="DG28" s="128">
        <f t="shared" ca="1" si="84"/>
        <v>7477.1232978483959</v>
      </c>
      <c r="DH28" s="128">
        <f t="shared" ca="1" si="85"/>
        <v>301.69372924275359</v>
      </c>
      <c r="DI28" s="129">
        <f t="shared" ca="1" si="86"/>
        <v>18893.758064600497</v>
      </c>
      <c r="DK28" s="187">
        <f t="shared" ca="1" si="87"/>
        <v>7422.1414709386245</v>
      </c>
      <c r="DL28" s="127">
        <f t="shared" ca="1" si="88"/>
        <v>7495.2556592178835</v>
      </c>
      <c r="DM28" s="128">
        <f t="shared" ca="1" si="89"/>
        <v>-73.114188279258997</v>
      </c>
      <c r="DN28" s="128">
        <f t="shared" ca="1" si="90"/>
        <v>7429.4528897665505</v>
      </c>
      <c r="DO28" s="128">
        <f t="shared" ca="1" si="91"/>
        <v>285.49011140325615</v>
      </c>
      <c r="DP28" s="129">
        <f t="shared" ca="1" si="92"/>
        <v>5345.6845277349339</v>
      </c>
      <c r="DR28" s="185">
        <v>29</v>
      </c>
    </row>
    <row r="29" spans="2:122" ht="15.75" x14ac:dyDescent="0.25">
      <c r="D29" s="161" t="str">
        <f ca="1">CELL("address",$S$2)</f>
        <v>$S$2</v>
      </c>
      <c r="E29" s="162" t="str">
        <f ca="1">CELL("address",$V$4)</f>
        <v>$V$4</v>
      </c>
      <c r="F29" s="162" t="str">
        <f ca="1">CELL("address",$BB$2)</f>
        <v>$BB$2</v>
      </c>
      <c r="G29" s="162" t="str">
        <f ca="1">CELL("address",$BE$4)</f>
        <v>$BE$4</v>
      </c>
      <c r="H29" s="162" t="str">
        <f ca="1">CELL("address",$CK$2)</f>
        <v>$CK$2</v>
      </c>
      <c r="I29" s="163" t="str">
        <f ca="1">CELL("address",$CN$4)</f>
        <v>$CN$4</v>
      </c>
      <c r="P29">
        <f t="shared" ca="1" si="2"/>
        <v>2003</v>
      </c>
      <c r="Q29" s="187">
        <f t="shared" ca="1" si="3"/>
        <v>7422.1414709386245</v>
      </c>
      <c r="R29" s="127">
        <f t="shared" ca="1" si="4"/>
        <v>7603.098326886191</v>
      </c>
      <c r="S29" s="128">
        <f t="shared" ca="1" si="5"/>
        <v>-180.95685594756651</v>
      </c>
      <c r="T29" s="128">
        <f t="shared" ca="1" si="6"/>
        <v>7585.002641291434</v>
      </c>
      <c r="U29" s="128">
        <f t="shared" ca="1" si="7"/>
        <v>248.51593616265794</v>
      </c>
      <c r="V29" s="129">
        <f t="shared" ca="1" si="8"/>
        <v>32745.383714428335</v>
      </c>
      <c r="X29" s="187">
        <f t="shared" ca="1" si="9"/>
        <v>7422.1414709386245</v>
      </c>
      <c r="Y29" s="127">
        <f t="shared" ca="1" si="10"/>
        <v>7603.8304322059957</v>
      </c>
      <c r="Z29" s="128">
        <f t="shared" ca="1" si="11"/>
        <v>-181.68896126737127</v>
      </c>
      <c r="AA29" s="128">
        <f t="shared" ca="1" si="12"/>
        <v>7567.4926399525211</v>
      </c>
      <c r="AB29" s="128">
        <f t="shared" ca="1" si="13"/>
        <v>261.07608782357295</v>
      </c>
      <c r="AC29" s="129">
        <f t="shared" ca="1" si="14"/>
        <v>33010.878646416335</v>
      </c>
      <c r="AE29" s="187">
        <f t="shared" ca="1" si="15"/>
        <v>7422.1414709386245</v>
      </c>
      <c r="AF29" s="127">
        <f t="shared" ca="1" si="16"/>
        <v>7686.3506258040106</v>
      </c>
      <c r="AG29" s="128">
        <f t="shared" ca="1" si="17"/>
        <v>-264.20915486538615</v>
      </c>
      <c r="AH29" s="128">
        <f t="shared" ca="1" si="18"/>
        <v>7580.666963857856</v>
      </c>
      <c r="AI29" s="128">
        <f t="shared" ca="1" si="19"/>
        <v>269.5007909884082</v>
      </c>
      <c r="AJ29" s="129">
        <f t="shared" ca="1" si="20"/>
        <v>69806.47751468161</v>
      </c>
      <c r="AL29" s="187">
        <f t="shared" ca="1" si="21"/>
        <v>7422.1414709386245</v>
      </c>
      <c r="AM29" s="127">
        <f t="shared" ca="1" si="22"/>
        <v>7707.51197525924</v>
      </c>
      <c r="AN29" s="128">
        <f t="shared" ca="1" si="23"/>
        <v>-285.37050432061551</v>
      </c>
      <c r="AO29" s="128">
        <f t="shared" ca="1" si="24"/>
        <v>7536.2896726668705</v>
      </c>
      <c r="AP29" s="128">
        <f t="shared" ca="1" si="25"/>
        <v>272.32618154865571</v>
      </c>
      <c r="AQ29" s="129">
        <f t="shared" ca="1" si="26"/>
        <v>81436.324736202441</v>
      </c>
      <c r="AS29" s="187">
        <f t="shared" ca="1" si="27"/>
        <v>7422.1414709386245</v>
      </c>
      <c r="AT29" s="127">
        <f t="shared" ca="1" si="28"/>
        <v>7702.6688500894134</v>
      </c>
      <c r="AU29" s="128">
        <f t="shared" ca="1" si="29"/>
        <v>-280.52737915078887</v>
      </c>
      <c r="AV29" s="128">
        <f t="shared" ca="1" si="30"/>
        <v>7450.1942088537035</v>
      </c>
      <c r="AW29" s="128">
        <f t="shared" ca="1" si="31"/>
        <v>274.3036361162375</v>
      </c>
      <c r="AX29" s="129">
        <f t="shared" ca="1" si="32"/>
        <v>78695.610453210451</v>
      </c>
      <c r="AZ29" s="187">
        <f t="shared" ca="1" si="33"/>
        <v>7422.1414709386245</v>
      </c>
      <c r="BA29" s="127">
        <f t="shared" ca="1" si="34"/>
        <v>7300.1364088315904</v>
      </c>
      <c r="BB29" s="128">
        <f t="shared" ca="1" si="35"/>
        <v>122.00506210703406</v>
      </c>
      <c r="BC29" s="128">
        <f t="shared" ca="1" si="36"/>
        <v>7312.3369150422941</v>
      </c>
      <c r="BD29" s="128">
        <f t="shared" ca="1" si="37"/>
        <v>328.44478976003325</v>
      </c>
      <c r="BE29" s="129">
        <f t="shared" ca="1" si="38"/>
        <v>14885.235179741239</v>
      </c>
      <c r="BG29" s="187">
        <f t="shared" ca="1" si="39"/>
        <v>7422.1414709386245</v>
      </c>
      <c r="BH29" s="127">
        <f t="shared" ca="1" si="40"/>
        <v>7518.4776703659218</v>
      </c>
      <c r="BI29" s="128">
        <f t="shared" ca="1" si="41"/>
        <v>-96.336199427297288</v>
      </c>
      <c r="BJ29" s="128">
        <f t="shared" ca="1" si="42"/>
        <v>7499.2104304804625</v>
      </c>
      <c r="BK29" s="128">
        <f t="shared" ca="1" si="43"/>
        <v>294.8022409885362</v>
      </c>
      <c r="BL29" s="129">
        <f t="shared" ca="1" si="44"/>
        <v>9280.663320095995</v>
      </c>
      <c r="BN29" s="187">
        <f t="shared" ca="1" si="45"/>
        <v>7422.1414709386245</v>
      </c>
      <c r="BO29" s="127">
        <f t="shared" ca="1" si="46"/>
        <v>7671.7753054452314</v>
      </c>
      <c r="BP29" s="128">
        <f t="shared" ca="1" si="47"/>
        <v>-249.63383450660695</v>
      </c>
      <c r="BQ29" s="128">
        <f t="shared" ca="1" si="48"/>
        <v>7571.9217716425883</v>
      </c>
      <c r="BR29" s="128">
        <f t="shared" ca="1" si="49"/>
        <v>262.70801404315131</v>
      </c>
      <c r="BS29" s="129">
        <f t="shared" ca="1" si="50"/>
        <v>62317.051330472023</v>
      </c>
      <c r="BU29" s="187">
        <f t="shared" ca="1" si="51"/>
        <v>7422.1414709386245</v>
      </c>
      <c r="BV29" s="127">
        <f t="shared" ca="1" si="52"/>
        <v>7691.7953053170195</v>
      </c>
      <c r="BW29" s="128">
        <f t="shared" ca="1" si="53"/>
        <v>-269.653834378395</v>
      </c>
      <c r="BX29" s="128">
        <f t="shared" ca="1" si="54"/>
        <v>7530.0030046899828</v>
      </c>
      <c r="BY29" s="128">
        <f t="shared" ca="1" si="55"/>
        <v>251.57786292060121</v>
      </c>
      <c r="BZ29" s="129">
        <f t="shared" ca="1" si="56"/>
        <v>72713.190394970879</v>
      </c>
      <c r="CB29" s="187">
        <f t="shared" ca="1" si="57"/>
        <v>7422.1414709386245</v>
      </c>
      <c r="CC29" s="127">
        <f t="shared" ca="1" si="58"/>
        <v>7686.7796481081596</v>
      </c>
      <c r="CD29" s="128">
        <f t="shared" ca="1" si="59"/>
        <v>-264.63817716953508</v>
      </c>
      <c r="CE29" s="128">
        <f t="shared" ca="1" si="60"/>
        <v>7448.6052886555781</v>
      </c>
      <c r="CF29" s="128">
        <f t="shared" ca="1" si="61"/>
        <v>248.09220608260756</v>
      </c>
      <c r="CG29" s="129">
        <f t="shared" ca="1" si="62"/>
        <v>70033.364815614244</v>
      </c>
      <c r="CI29" s="187">
        <f t="shared" ca="1" si="63"/>
        <v>7422.1414709386245</v>
      </c>
      <c r="CJ29" s="127">
        <f t="shared" ca="1" si="64"/>
        <v>8180.7107856071261</v>
      </c>
      <c r="CK29" s="128">
        <f t="shared" ca="1" si="65"/>
        <v>-758.56931466850165</v>
      </c>
      <c r="CL29" s="128">
        <f t="shared" ca="1" si="66"/>
        <v>8104.8538541402759</v>
      </c>
      <c r="CM29" s="128">
        <f t="shared" ca="1" si="67"/>
        <v>302.06055818312706</v>
      </c>
      <c r="CN29" s="129">
        <f t="shared" ca="1" si="68"/>
        <v>575427.40515664022</v>
      </c>
      <c r="CP29" s="187">
        <f t="shared" ca="1" si="69"/>
        <v>7422.1414709386245</v>
      </c>
      <c r="CQ29" s="127">
        <f t="shared" ca="1" si="70"/>
        <v>8083.5219403131541</v>
      </c>
      <c r="CR29" s="128">
        <f t="shared" ca="1" si="71"/>
        <v>-661.38046937452964</v>
      </c>
      <c r="CS29" s="128">
        <f t="shared" ca="1" si="72"/>
        <v>7951.245846438248</v>
      </c>
      <c r="CT29" s="128">
        <f t="shared" ca="1" si="73"/>
        <v>268.35414001272289</v>
      </c>
      <c r="CU29" s="129">
        <f t="shared" ca="1" si="74"/>
        <v>437424.12527007313</v>
      </c>
      <c r="CW29" s="187">
        <f t="shared" ca="1" si="75"/>
        <v>7422.1414709386245</v>
      </c>
      <c r="CX29" s="127">
        <f t="shared" ca="1" si="76"/>
        <v>7899.848305903356</v>
      </c>
      <c r="CY29" s="128">
        <f t="shared" ca="1" si="77"/>
        <v>-477.70683496473157</v>
      </c>
      <c r="CZ29" s="128">
        <f t="shared" ca="1" si="78"/>
        <v>7708.7655719174636</v>
      </c>
      <c r="DA29" s="128">
        <f t="shared" ca="1" si="79"/>
        <v>237.60090998470491</v>
      </c>
      <c r="DB29" s="129">
        <f t="shared" ca="1" si="80"/>
        <v>228203.82017202128</v>
      </c>
      <c r="DD29" s="187">
        <f t="shared" ca="1" si="81"/>
        <v>7422.1414709386245</v>
      </c>
      <c r="DE29" s="127">
        <f t="shared" ca="1" si="82"/>
        <v>7778.8170270911496</v>
      </c>
      <c r="DF29" s="128">
        <f t="shared" ca="1" si="83"/>
        <v>-356.67555615252513</v>
      </c>
      <c r="DG29" s="128">
        <f t="shared" ca="1" si="84"/>
        <v>7564.8116933996344</v>
      </c>
      <c r="DH29" s="128">
        <f t="shared" ca="1" si="85"/>
        <v>230.35861801224854</v>
      </c>
      <c r="DI29" s="129">
        <f t="shared" ca="1" si="86"/>
        <v>127217.45235671311</v>
      </c>
      <c r="DK29" s="187">
        <f t="shared" ca="1" si="87"/>
        <v>7422.1414709386245</v>
      </c>
      <c r="DL29" s="127">
        <f t="shared" ca="1" si="88"/>
        <v>7714.9430011698068</v>
      </c>
      <c r="DM29" s="128">
        <f t="shared" ca="1" si="89"/>
        <v>-292.80153023118237</v>
      </c>
      <c r="DN29" s="128">
        <f t="shared" ca="1" si="90"/>
        <v>7451.4216239617426</v>
      </c>
      <c r="DO29" s="128">
        <f t="shared" ca="1" si="91"/>
        <v>226.92980535701969</v>
      </c>
      <c r="DP29" s="129">
        <f t="shared" ca="1" si="92"/>
        <v>85732.736105721997</v>
      </c>
      <c r="DR29" s="185">
        <v>30</v>
      </c>
    </row>
    <row r="30" spans="2:122" ht="15.75" x14ac:dyDescent="0.25">
      <c r="D30" s="164" t="str">
        <f ca="1">CELL("address",$Z$2)</f>
        <v>$Z$2</v>
      </c>
      <c r="E30" s="165" t="str">
        <f ca="1">CELL("address",$AC$4)</f>
        <v>$AC$4</v>
      </c>
      <c r="F30" s="165" t="str">
        <f ca="1">CELL("address",$BI$2)</f>
        <v>$BI$2</v>
      </c>
      <c r="G30" s="165" t="str">
        <f ca="1">CELL("address",$BL$4)</f>
        <v>$BL$4</v>
      </c>
      <c r="H30" s="165" t="str">
        <f ca="1">CELL("address",$CR$2)</f>
        <v>$CR$2</v>
      </c>
      <c r="I30" s="166" t="str">
        <f ca="1">CELL("address",$CU$4)</f>
        <v>$CU$4</v>
      </c>
      <c r="P30">
        <f t="shared" ca="1" si="2"/>
        <v>2004</v>
      </c>
      <c r="Q30" s="187">
        <f t="shared" ca="1" si="3"/>
        <v>7422.1414709386245</v>
      </c>
      <c r="R30" s="127">
        <f t="shared" ca="1" si="4"/>
        <v>7833.5185774540923</v>
      </c>
      <c r="S30" s="128">
        <f t="shared" ca="1" si="5"/>
        <v>-411.37710651546786</v>
      </c>
      <c r="T30" s="128">
        <f t="shared" ca="1" si="6"/>
        <v>7792.3808668025458</v>
      </c>
      <c r="U30" s="128">
        <f t="shared" ca="1" si="7"/>
        <v>246.45905063008061</v>
      </c>
      <c r="V30" s="129">
        <f t="shared" ca="1" si="8"/>
        <v>169231.12376503859</v>
      </c>
      <c r="X30" s="187">
        <f t="shared" ca="1" si="9"/>
        <v>7422.1414709386245</v>
      </c>
      <c r="Y30" s="127">
        <f t="shared" ca="1" si="10"/>
        <v>7828.5687277760944</v>
      </c>
      <c r="Z30" s="128">
        <f t="shared" ca="1" si="11"/>
        <v>-406.42725683746994</v>
      </c>
      <c r="AA30" s="128">
        <f t="shared" ca="1" si="12"/>
        <v>7747.2832764086006</v>
      </c>
      <c r="AB30" s="128">
        <f t="shared" ca="1" si="13"/>
        <v>259.0439515393856</v>
      </c>
      <c r="AC30" s="129">
        <f t="shared" ca="1" si="14"/>
        <v>165183.11510043076</v>
      </c>
      <c r="AE30" s="187">
        <f t="shared" ca="1" si="15"/>
        <v>7422.1414709386245</v>
      </c>
      <c r="AF30" s="127">
        <f t="shared" ca="1" si="16"/>
        <v>7850.167754846264</v>
      </c>
      <c r="AG30" s="128">
        <f t="shared" ca="1" si="17"/>
        <v>-428.02628390763948</v>
      </c>
      <c r="AH30" s="128">
        <f t="shared" ca="1" si="18"/>
        <v>7678.9572412832085</v>
      </c>
      <c r="AI30" s="128">
        <f t="shared" ca="1" si="19"/>
        <v>267.36065956887001</v>
      </c>
      <c r="AJ30" s="129">
        <f t="shared" ca="1" si="20"/>
        <v>183206.4997157832</v>
      </c>
      <c r="AL30" s="187">
        <f t="shared" ca="1" si="21"/>
        <v>7422.1414709386245</v>
      </c>
      <c r="AM30" s="127">
        <f t="shared" ca="1" si="22"/>
        <v>7808.6158542155263</v>
      </c>
      <c r="AN30" s="128">
        <f t="shared" ca="1" si="23"/>
        <v>-386.47438327690179</v>
      </c>
      <c r="AO30" s="128">
        <f t="shared" ca="1" si="24"/>
        <v>7576.7312242493854</v>
      </c>
      <c r="AP30" s="128">
        <f t="shared" ca="1" si="25"/>
        <v>270.3938096322712</v>
      </c>
      <c r="AQ30" s="129">
        <f t="shared" ca="1" si="26"/>
        <v>149362.44892926159</v>
      </c>
      <c r="AS30" s="187">
        <f t="shared" ca="1" si="27"/>
        <v>7422.1414709386245</v>
      </c>
      <c r="AT30" s="127">
        <f t="shared" ca="1" si="28"/>
        <v>7724.4978449699411</v>
      </c>
      <c r="AU30" s="128">
        <f t="shared" ca="1" si="29"/>
        <v>-302.35637403131659</v>
      </c>
      <c r="AV30" s="128">
        <f t="shared" ca="1" si="30"/>
        <v>7452.377108341756</v>
      </c>
      <c r="AW30" s="128">
        <f t="shared" ca="1" si="31"/>
        <v>272.7918542460809</v>
      </c>
      <c r="AX30" s="129">
        <f t="shared" ca="1" si="32"/>
        <v>91419.376917365415</v>
      </c>
      <c r="AZ30" s="187">
        <f t="shared" ca="1" si="33"/>
        <v>7422.1414709386245</v>
      </c>
      <c r="BA30" s="127">
        <f t="shared" ca="1" si="34"/>
        <v>7640.7817048023271</v>
      </c>
      <c r="BB30" s="128">
        <f t="shared" ca="1" si="35"/>
        <v>-218.64023386370263</v>
      </c>
      <c r="BC30" s="128">
        <f t="shared" ca="1" si="36"/>
        <v>7618.9176814159564</v>
      </c>
      <c r="BD30" s="128">
        <f t="shared" ca="1" si="37"/>
        <v>317.51277806684811</v>
      </c>
      <c r="BE30" s="129">
        <f t="shared" ca="1" si="38"/>
        <v>47803.551863974579</v>
      </c>
      <c r="BG30" s="187">
        <f t="shared" ca="1" si="39"/>
        <v>7422.1414709386245</v>
      </c>
      <c r="BH30" s="127">
        <f t="shared" ca="1" si="40"/>
        <v>7794.0126714689986</v>
      </c>
      <c r="BI30" s="128">
        <f t="shared" ca="1" si="41"/>
        <v>-371.87120053037415</v>
      </c>
      <c r="BJ30" s="128">
        <f t="shared" ca="1" si="42"/>
        <v>7719.6384313629242</v>
      </c>
      <c r="BK30" s="128">
        <f t="shared" ca="1" si="43"/>
        <v>276.20868096201747</v>
      </c>
      <c r="BL30" s="129">
        <f t="shared" ca="1" si="44"/>
        <v>138288.18978390173</v>
      </c>
      <c r="BN30" s="187">
        <f t="shared" ca="1" si="45"/>
        <v>7422.1414709386245</v>
      </c>
      <c r="BO30" s="127">
        <f t="shared" ca="1" si="46"/>
        <v>7834.62978568574</v>
      </c>
      <c r="BP30" s="128">
        <f t="shared" ca="1" si="47"/>
        <v>-412.48831474711551</v>
      </c>
      <c r="BQ30" s="128">
        <f t="shared" ca="1" si="48"/>
        <v>7669.6344597868938</v>
      </c>
      <c r="BR30" s="128">
        <f t="shared" ca="1" si="49"/>
        <v>242.08359830579553</v>
      </c>
      <c r="BS30" s="129">
        <f t="shared" ca="1" si="50"/>
        <v>170146.60980291542</v>
      </c>
      <c r="BU30" s="187">
        <f t="shared" ca="1" si="51"/>
        <v>7422.1414709386245</v>
      </c>
      <c r="BV30" s="127">
        <f t="shared" ca="1" si="52"/>
        <v>7781.5808676105844</v>
      </c>
      <c r="BW30" s="128">
        <f t="shared" ca="1" si="53"/>
        <v>-359.43939667195991</v>
      </c>
      <c r="BX30" s="128">
        <f t="shared" ca="1" si="54"/>
        <v>7565.9172296074084</v>
      </c>
      <c r="BY30" s="128">
        <f t="shared" ca="1" si="55"/>
        <v>233.60589308700321</v>
      </c>
      <c r="BZ30" s="129">
        <f t="shared" ca="1" si="56"/>
        <v>129196.67987990254</v>
      </c>
      <c r="CB30" s="187">
        <f t="shared" ca="1" si="57"/>
        <v>7422.1414709386245</v>
      </c>
      <c r="CC30" s="127">
        <f t="shared" ca="1" si="58"/>
        <v>7696.6974947381859</v>
      </c>
      <c r="CD30" s="128">
        <f t="shared" ca="1" si="59"/>
        <v>-274.55602379956144</v>
      </c>
      <c r="CE30" s="128">
        <f t="shared" ca="1" si="60"/>
        <v>7449.5970733185804</v>
      </c>
      <c r="CF30" s="128">
        <f t="shared" ca="1" si="61"/>
        <v>234.36440489262949</v>
      </c>
      <c r="CG30" s="129">
        <f t="shared" ca="1" si="62"/>
        <v>75381.010204625345</v>
      </c>
      <c r="CI30" s="187">
        <f t="shared" ca="1" si="63"/>
        <v>7422.1414709386245</v>
      </c>
      <c r="CJ30" s="127">
        <f t="shared" ca="1" si="64"/>
        <v>8406.9144123234037</v>
      </c>
      <c r="CK30" s="128">
        <f t="shared" ca="1" si="65"/>
        <v>-984.77294138477919</v>
      </c>
      <c r="CL30" s="128">
        <f t="shared" ca="1" si="66"/>
        <v>8308.4371181849256</v>
      </c>
      <c r="CM30" s="128">
        <f t="shared" ca="1" si="67"/>
        <v>105.1059699061712</v>
      </c>
      <c r="CN30" s="129">
        <f t="shared" ca="1" si="68"/>
        <v>969777.74608362978</v>
      </c>
      <c r="CP30" s="187">
        <f t="shared" ca="1" si="69"/>
        <v>7422.1414709386245</v>
      </c>
      <c r="CQ30" s="127">
        <f t="shared" ca="1" si="70"/>
        <v>8219.5999864509704</v>
      </c>
      <c r="CR30" s="128">
        <f t="shared" ca="1" si="71"/>
        <v>-797.45851551234591</v>
      </c>
      <c r="CS30" s="128">
        <f t="shared" ca="1" si="72"/>
        <v>8060.1082833485016</v>
      </c>
      <c r="CT30" s="128">
        <f t="shared" ca="1" si="73"/>
        <v>108.86243691025371</v>
      </c>
      <c r="CU30" s="129">
        <f t="shared" ca="1" si="74"/>
        <v>635940.08396315447</v>
      </c>
      <c r="CW30" s="187">
        <f t="shared" ca="1" si="75"/>
        <v>7422.1414709386245</v>
      </c>
      <c r="CX30" s="127">
        <f t="shared" ca="1" si="76"/>
        <v>7946.3664819021687</v>
      </c>
      <c r="CY30" s="128">
        <f t="shared" ca="1" si="77"/>
        <v>-524.22501096354426</v>
      </c>
      <c r="CZ30" s="128">
        <f t="shared" ca="1" si="78"/>
        <v>7736.6764775167512</v>
      </c>
      <c r="DA30" s="128">
        <f t="shared" ca="1" si="79"/>
        <v>132.75590779199604</v>
      </c>
      <c r="DB30" s="129">
        <f t="shared" ca="1" si="80"/>
        <v>274811.86211972812</v>
      </c>
      <c r="DD30" s="187">
        <f t="shared" ca="1" si="81"/>
        <v>7422.1414709386245</v>
      </c>
      <c r="DE30" s="127">
        <f t="shared" ca="1" si="82"/>
        <v>7795.1703114118827</v>
      </c>
      <c r="DF30" s="128">
        <f t="shared" ca="1" si="83"/>
        <v>-373.02884047325824</v>
      </c>
      <c r="DG30" s="128">
        <f t="shared" ca="1" si="84"/>
        <v>7571.3530071279274</v>
      </c>
      <c r="DH30" s="128">
        <f t="shared" ca="1" si="85"/>
        <v>155.7528499175969</v>
      </c>
      <c r="DI30" s="129">
        <f t="shared" ca="1" si="86"/>
        <v>139150.51582482355</v>
      </c>
      <c r="DK30" s="187">
        <f t="shared" ca="1" si="87"/>
        <v>7422.1414709386245</v>
      </c>
      <c r="DL30" s="127">
        <f t="shared" ca="1" si="88"/>
        <v>7678.3514293187627</v>
      </c>
      <c r="DM30" s="128">
        <f t="shared" ca="1" si="89"/>
        <v>-256.20995838013823</v>
      </c>
      <c r="DN30" s="128">
        <f t="shared" ca="1" si="90"/>
        <v>7447.7624667766386</v>
      </c>
      <c r="DO30" s="128">
        <f t="shared" ca="1" si="91"/>
        <v>175.68781368099204</v>
      </c>
      <c r="DP30" s="129">
        <f t="shared" ca="1" si="92"/>
        <v>65643.542773152163</v>
      </c>
      <c r="DR30" s="185">
        <v>31</v>
      </c>
    </row>
    <row r="31" spans="2:122" ht="15.75" x14ac:dyDescent="0.25">
      <c r="D31" s="164" t="str">
        <f ca="1">CELL("address",$AG$2)</f>
        <v>$AG$2</v>
      </c>
      <c r="E31" s="165" t="str">
        <f ca="1">CELL("address",$AJ$4)</f>
        <v>$AJ$4</v>
      </c>
      <c r="F31" s="165" t="str">
        <f ca="1">CELL("address",$BP$2)</f>
        <v>$BP$2</v>
      </c>
      <c r="G31" s="165" t="str">
        <f ca="1">CELL("address",$BS$4)</f>
        <v>$BS$4</v>
      </c>
      <c r="H31" s="165" t="str">
        <f ca="1">CELL("address",$CY$2)</f>
        <v>$CY$2</v>
      </c>
      <c r="I31" s="166" t="str">
        <f ca="1">CELL("address",$DB$4)</f>
        <v>$DB$4</v>
      </c>
      <c r="P31">
        <f t="shared" ca="1" si="2"/>
        <v>2005</v>
      </c>
      <c r="Q31" s="187">
        <f t="shared" ca="1" si="3"/>
        <v>7635.3116732549115</v>
      </c>
      <c r="R31" s="127">
        <f t="shared" ca="1" si="4"/>
        <v>8038.8399174326269</v>
      </c>
      <c r="S31" s="128">
        <f t="shared" ca="1" si="5"/>
        <v>-403.52824417771535</v>
      </c>
      <c r="T31" s="128">
        <f t="shared" ca="1" si="6"/>
        <v>7998.4870930148554</v>
      </c>
      <c r="U31" s="128">
        <f t="shared" ca="1" si="7"/>
        <v>244.44140940919203</v>
      </c>
      <c r="V31" s="129">
        <f t="shared" ca="1" si="8"/>
        <v>162835.04384914986</v>
      </c>
      <c r="X31" s="187">
        <f t="shared" ca="1" si="9"/>
        <v>7635.3116732549115</v>
      </c>
      <c r="Y31" s="127">
        <f t="shared" ca="1" si="10"/>
        <v>8006.3272279479861</v>
      </c>
      <c r="Z31" s="128">
        <f t="shared" ca="1" si="11"/>
        <v>-371.01555469307459</v>
      </c>
      <c r="AA31" s="128">
        <f t="shared" ca="1" si="12"/>
        <v>7932.1241170093708</v>
      </c>
      <c r="AB31" s="128">
        <f t="shared" ca="1" si="13"/>
        <v>257.18887376592022</v>
      </c>
      <c r="AC31" s="129">
        <f t="shared" ca="1" si="14"/>
        <v>137652.54182420982</v>
      </c>
      <c r="AE31" s="187">
        <f t="shared" ca="1" si="15"/>
        <v>7635.3116732549115</v>
      </c>
      <c r="AF31" s="127">
        <f t="shared" ca="1" si="16"/>
        <v>7946.3179008520783</v>
      </c>
      <c r="AG31" s="128">
        <f t="shared" ca="1" si="17"/>
        <v>-311.0062275971668</v>
      </c>
      <c r="AH31" s="128">
        <f t="shared" ca="1" si="18"/>
        <v>7821.9154098132112</v>
      </c>
      <c r="AI31" s="128">
        <f t="shared" ca="1" si="19"/>
        <v>265.80562843088416</v>
      </c>
      <c r="AJ31" s="129">
        <f t="shared" ca="1" si="20"/>
        <v>96724.873604220717</v>
      </c>
      <c r="AL31" s="187">
        <f t="shared" ca="1" si="21"/>
        <v>7635.3116732549115</v>
      </c>
      <c r="AM31" s="127">
        <f t="shared" ca="1" si="22"/>
        <v>7847.1250338816562</v>
      </c>
      <c r="AN31" s="128">
        <f t="shared" ca="1" si="23"/>
        <v>-211.81336062674472</v>
      </c>
      <c r="AO31" s="128">
        <f t="shared" ca="1" si="24"/>
        <v>7720.0370175056096</v>
      </c>
      <c r="AP31" s="128">
        <f t="shared" ca="1" si="25"/>
        <v>269.3347428291375</v>
      </c>
      <c r="AQ31" s="129">
        <f t="shared" ca="1" si="26"/>
        <v>44864.89973999541</v>
      </c>
      <c r="AS31" s="187">
        <f t="shared" ca="1" si="27"/>
        <v>7635.3116732549115</v>
      </c>
      <c r="AT31" s="127">
        <f t="shared" ca="1" si="28"/>
        <v>7725.1689625878371</v>
      </c>
      <c r="AU31" s="128">
        <f t="shared" ca="1" si="29"/>
        <v>-89.857289332925575</v>
      </c>
      <c r="AV31" s="128">
        <f t="shared" ca="1" si="30"/>
        <v>7644.2974021882037</v>
      </c>
      <c r="AW31" s="128">
        <f t="shared" ca="1" si="31"/>
        <v>272.34256779941626</v>
      </c>
      <c r="AX31" s="129">
        <f t="shared" ca="1" si="32"/>
        <v>8074.3324462610999</v>
      </c>
      <c r="AZ31" s="187">
        <f t="shared" ca="1" si="33"/>
        <v>7635.3116732549115</v>
      </c>
      <c r="BA31" s="127">
        <f t="shared" ca="1" si="34"/>
        <v>7936.4304594828045</v>
      </c>
      <c r="BB31" s="128">
        <f t="shared" ca="1" si="35"/>
        <v>-301.118786227893</v>
      </c>
      <c r="BC31" s="128">
        <f t="shared" ca="1" si="36"/>
        <v>7906.3185808600156</v>
      </c>
      <c r="BD31" s="128">
        <f t="shared" ca="1" si="37"/>
        <v>302.45683875545348</v>
      </c>
      <c r="BE31" s="129">
        <f t="shared" ca="1" si="38"/>
        <v>90672.523419359524</v>
      </c>
      <c r="BG31" s="187">
        <f t="shared" ca="1" si="39"/>
        <v>7635.3116732549115</v>
      </c>
      <c r="BH31" s="127">
        <f t="shared" ca="1" si="40"/>
        <v>7995.8471123249419</v>
      </c>
      <c r="BI31" s="128">
        <f t="shared" ca="1" si="41"/>
        <v>-360.53543907003041</v>
      </c>
      <c r="BJ31" s="128">
        <f t="shared" ca="1" si="42"/>
        <v>7923.7400245109357</v>
      </c>
      <c r="BK31" s="128">
        <f t="shared" ca="1" si="43"/>
        <v>258.18190900851596</v>
      </c>
      <c r="BL31" s="129">
        <f t="shared" ca="1" si="44"/>
        <v>129985.80282541961</v>
      </c>
      <c r="BN31" s="187">
        <f t="shared" ca="1" si="45"/>
        <v>7635.3116732549115</v>
      </c>
      <c r="BO31" s="127">
        <f t="shared" ca="1" si="46"/>
        <v>7911.7180580926897</v>
      </c>
      <c r="BP31" s="128">
        <f t="shared" ca="1" si="47"/>
        <v>-276.40638483777821</v>
      </c>
      <c r="BQ31" s="128">
        <f t="shared" ca="1" si="48"/>
        <v>7801.1555041575784</v>
      </c>
      <c r="BR31" s="128">
        <f t="shared" ca="1" si="49"/>
        <v>228.26327906390662</v>
      </c>
      <c r="BS31" s="129">
        <f t="shared" ca="1" si="50"/>
        <v>76400.489579089946</v>
      </c>
      <c r="BU31" s="187">
        <f t="shared" ca="1" si="51"/>
        <v>7635.3116732549115</v>
      </c>
      <c r="BV31" s="127">
        <f t="shared" ca="1" si="52"/>
        <v>7799.5231226944115</v>
      </c>
      <c r="BW31" s="128">
        <f t="shared" ca="1" si="53"/>
        <v>-164.21144943950003</v>
      </c>
      <c r="BX31" s="128">
        <f t="shared" ca="1" si="54"/>
        <v>7700.9962530307112</v>
      </c>
      <c r="BY31" s="128">
        <f t="shared" ca="1" si="55"/>
        <v>225.3953206150282</v>
      </c>
      <c r="BZ31" s="129">
        <f t="shared" ca="1" si="56"/>
        <v>26965.400127021476</v>
      </c>
      <c r="CB31" s="187">
        <f t="shared" ca="1" si="57"/>
        <v>7635.3116732549115</v>
      </c>
      <c r="CC31" s="127">
        <f t="shared" ca="1" si="58"/>
        <v>7683.9614782112103</v>
      </c>
      <c r="CD31" s="128">
        <f t="shared" ca="1" si="59"/>
        <v>-48.649804956298794</v>
      </c>
      <c r="CE31" s="128">
        <f t="shared" ca="1" si="60"/>
        <v>7640.1766537505409</v>
      </c>
      <c r="CF31" s="128">
        <f t="shared" ca="1" si="61"/>
        <v>231.93191464481455</v>
      </c>
      <c r="CG31" s="129">
        <f t="shared" ca="1" si="62"/>
        <v>2366.8035222859148</v>
      </c>
      <c r="CI31" s="187">
        <f t="shared" ca="1" si="63"/>
        <v>7635.3116732549115</v>
      </c>
      <c r="CJ31" s="127">
        <f t="shared" ca="1" si="64"/>
        <v>8413.5430880910972</v>
      </c>
      <c r="CK31" s="128">
        <f t="shared" ca="1" si="65"/>
        <v>-778.23141483618565</v>
      </c>
      <c r="CL31" s="128">
        <f t="shared" ca="1" si="66"/>
        <v>8335.7199466074781</v>
      </c>
      <c r="CM31" s="128">
        <f t="shared" ca="1" si="67"/>
        <v>-50.540313061065945</v>
      </c>
      <c r="CN31" s="129">
        <f t="shared" ca="1" si="68"/>
        <v>605644.13503793126</v>
      </c>
      <c r="CP31" s="187">
        <f t="shared" ca="1" si="69"/>
        <v>7635.3116732549115</v>
      </c>
      <c r="CQ31" s="127">
        <f t="shared" ca="1" si="70"/>
        <v>8168.9707202587551</v>
      </c>
      <c r="CR31" s="128">
        <f t="shared" ca="1" si="71"/>
        <v>-533.65904700384363</v>
      </c>
      <c r="CS31" s="128">
        <f t="shared" ca="1" si="72"/>
        <v>8062.2389108579864</v>
      </c>
      <c r="CT31" s="128">
        <f t="shared" ca="1" si="73"/>
        <v>2.1306275094849809</v>
      </c>
      <c r="CU31" s="129">
        <f t="shared" ca="1" si="74"/>
        <v>284791.97844905057</v>
      </c>
      <c r="CW31" s="187">
        <f t="shared" ca="1" si="75"/>
        <v>7635.3116732549115</v>
      </c>
      <c r="CX31" s="127">
        <f t="shared" ca="1" si="76"/>
        <v>7869.4323853087471</v>
      </c>
      <c r="CY31" s="128">
        <f t="shared" ca="1" si="77"/>
        <v>-234.12071205383563</v>
      </c>
      <c r="CZ31" s="128">
        <f t="shared" ca="1" si="78"/>
        <v>7775.7841004872125</v>
      </c>
      <c r="DA31" s="128">
        <f t="shared" ca="1" si="79"/>
        <v>85.9317653812289</v>
      </c>
      <c r="DB31" s="129">
        <f t="shared" ca="1" si="80"/>
        <v>54812.507812595017</v>
      </c>
      <c r="DD31" s="187">
        <f t="shared" ca="1" si="81"/>
        <v>7635.3116732549115</v>
      </c>
      <c r="DE31" s="127">
        <f t="shared" ca="1" si="82"/>
        <v>7727.1058570455243</v>
      </c>
      <c r="DF31" s="128">
        <f t="shared" ca="1" si="83"/>
        <v>-91.794183790612806</v>
      </c>
      <c r="DG31" s="128">
        <f t="shared" ca="1" si="84"/>
        <v>7672.0293467711563</v>
      </c>
      <c r="DH31" s="128">
        <f t="shared" ca="1" si="85"/>
        <v>137.39401315947435</v>
      </c>
      <c r="DI31" s="129">
        <f t="shared" ca="1" si="86"/>
        <v>8426.1721777848034</v>
      </c>
      <c r="DK31" s="187">
        <f t="shared" ca="1" si="87"/>
        <v>7635.3116732549115</v>
      </c>
      <c r="DL31" s="127">
        <f t="shared" ca="1" si="88"/>
        <v>7623.4502804576305</v>
      </c>
      <c r="DM31" s="128">
        <f t="shared" ca="1" si="89"/>
        <v>11.861392797281042</v>
      </c>
      <c r="DN31" s="128">
        <f t="shared" ca="1" si="90"/>
        <v>7634.1255339751833</v>
      </c>
      <c r="DO31" s="128">
        <f t="shared" ca="1" si="91"/>
        <v>178.06009224044826</v>
      </c>
      <c r="DP31" s="129">
        <f t="shared" ca="1" si="92"/>
        <v>140.69263909139056</v>
      </c>
      <c r="DR31" s="185">
        <v>32</v>
      </c>
    </row>
    <row r="32" spans="2:122" ht="15.75" x14ac:dyDescent="0.25">
      <c r="D32" s="164" t="str">
        <f ca="1">CELL("address",$AN$2)</f>
        <v>$AN$2</v>
      </c>
      <c r="E32" s="165" t="str">
        <f ca="1">CELL("address",$AQ$4)</f>
        <v>$AQ$4</v>
      </c>
      <c r="F32" s="165" t="str">
        <f ca="1">CELL("address",$BP$2)</f>
        <v>$BP$2</v>
      </c>
      <c r="G32" s="165" t="str">
        <f ca="1">CELL("address",$BZ$4)</f>
        <v>$BZ$4</v>
      </c>
      <c r="H32" s="165" t="str">
        <f ca="1">CELL("address",$DF$2)</f>
        <v>$DF$2</v>
      </c>
      <c r="I32" s="166" t="str">
        <f ca="1">CELL("address",$DI$4)</f>
        <v>$DI$4</v>
      </c>
      <c r="P32">
        <f t="shared" ca="1" si="2"/>
        <v>2006</v>
      </c>
      <c r="Q32" s="187">
        <f t="shared" ca="1" si="3"/>
        <v>8245.0143504055541</v>
      </c>
      <c r="R32" s="127">
        <f t="shared" ca="1" si="4"/>
        <v>8242.9285024240471</v>
      </c>
      <c r="S32" s="128">
        <f t="shared" ca="1" si="5"/>
        <v>2.0858479815069586</v>
      </c>
      <c r="T32" s="128">
        <f t="shared" ca="1" si="6"/>
        <v>8243.1370872221978</v>
      </c>
      <c r="U32" s="128">
        <f t="shared" ca="1" si="7"/>
        <v>244.45183864909956</v>
      </c>
      <c r="V32" s="129">
        <f t="shared" ca="1" si="8"/>
        <v>4.3507618019566534</v>
      </c>
      <c r="X32" s="187">
        <f t="shared" ca="1" si="9"/>
        <v>8245.0143504055541</v>
      </c>
      <c r="Y32" s="127">
        <f t="shared" ca="1" si="10"/>
        <v>8189.3129907752909</v>
      </c>
      <c r="Z32" s="128">
        <f t="shared" ca="1" si="11"/>
        <v>55.701359630263141</v>
      </c>
      <c r="AA32" s="128">
        <f t="shared" ca="1" si="12"/>
        <v>8200.4532627013432</v>
      </c>
      <c r="AB32" s="128">
        <f t="shared" ca="1" si="13"/>
        <v>257.46738056407156</v>
      </c>
      <c r="AC32" s="129">
        <f t="shared" ca="1" si="14"/>
        <v>3102.6414646599083</v>
      </c>
      <c r="AE32" s="187">
        <f t="shared" ca="1" si="15"/>
        <v>8245.0143504055541</v>
      </c>
      <c r="AF32" s="127">
        <f t="shared" ca="1" si="16"/>
        <v>8087.7210382440953</v>
      </c>
      <c r="AG32" s="128">
        <f t="shared" ca="1" si="17"/>
        <v>157.29331216145874</v>
      </c>
      <c r="AH32" s="128">
        <f t="shared" ca="1" si="18"/>
        <v>8150.6383631086792</v>
      </c>
      <c r="AI32" s="128">
        <f t="shared" ca="1" si="19"/>
        <v>266.59209499169145</v>
      </c>
      <c r="AJ32" s="129">
        <f t="shared" ca="1" si="20"/>
        <v>24741.186050722106</v>
      </c>
      <c r="AL32" s="187">
        <f t="shared" ca="1" si="21"/>
        <v>8245.0143504055541</v>
      </c>
      <c r="AM32" s="127">
        <f t="shared" ca="1" si="22"/>
        <v>7989.3717603347468</v>
      </c>
      <c r="AN32" s="128">
        <f t="shared" ca="1" si="23"/>
        <v>255.64259007080727</v>
      </c>
      <c r="AO32" s="128">
        <f t="shared" ca="1" si="24"/>
        <v>8142.7573143772315</v>
      </c>
      <c r="AP32" s="128">
        <f t="shared" ca="1" si="25"/>
        <v>270.61295577949153</v>
      </c>
      <c r="AQ32" s="129">
        <f t="shared" ca="1" si="26"/>
        <v>65353.133858110807</v>
      </c>
      <c r="AS32" s="187">
        <f t="shared" ca="1" si="27"/>
        <v>8245.0143504055541</v>
      </c>
      <c r="AT32" s="127">
        <f t="shared" ca="1" si="28"/>
        <v>7916.6399699876201</v>
      </c>
      <c r="AU32" s="128">
        <f t="shared" ca="1" si="29"/>
        <v>328.37438041793393</v>
      </c>
      <c r="AV32" s="128">
        <f t="shared" ca="1" si="30"/>
        <v>8212.1769123637605</v>
      </c>
      <c r="AW32" s="128">
        <f t="shared" ca="1" si="31"/>
        <v>273.98443970150595</v>
      </c>
      <c r="AX32" s="129">
        <f t="shared" ca="1" si="32"/>
        <v>107829.733714862</v>
      </c>
      <c r="AZ32" s="187">
        <f t="shared" ca="1" si="33"/>
        <v>8245.0143504055541</v>
      </c>
      <c r="BA32" s="127">
        <f t="shared" ca="1" si="34"/>
        <v>8208.7754196154692</v>
      </c>
      <c r="BB32" s="128">
        <f t="shared" ca="1" si="35"/>
        <v>36.238930790084851</v>
      </c>
      <c r="BC32" s="128">
        <f t="shared" ca="1" si="36"/>
        <v>8212.399312694477</v>
      </c>
      <c r="BD32" s="128">
        <f t="shared" ca="1" si="37"/>
        <v>304.26878529495769</v>
      </c>
      <c r="BE32" s="129">
        <f t="shared" ca="1" si="38"/>
        <v>1313.2601048085598</v>
      </c>
      <c r="BG32" s="187">
        <f t="shared" ca="1" si="39"/>
        <v>8245.0143504055541</v>
      </c>
      <c r="BH32" s="127">
        <f t="shared" ca="1" si="40"/>
        <v>8181.9219335194521</v>
      </c>
      <c r="BI32" s="128">
        <f t="shared" ca="1" si="41"/>
        <v>63.092416886102001</v>
      </c>
      <c r="BJ32" s="128">
        <f t="shared" ca="1" si="42"/>
        <v>8194.5404168966725</v>
      </c>
      <c r="BK32" s="128">
        <f t="shared" ca="1" si="43"/>
        <v>261.33652985282106</v>
      </c>
      <c r="BL32" s="129">
        <f t="shared" ca="1" si="44"/>
        <v>3980.6530685296889</v>
      </c>
      <c r="BN32" s="187">
        <f t="shared" ca="1" si="45"/>
        <v>8245.0143504055541</v>
      </c>
      <c r="BO32" s="127">
        <f t="shared" ca="1" si="46"/>
        <v>8029.4187832214848</v>
      </c>
      <c r="BP32" s="128">
        <f t="shared" ca="1" si="47"/>
        <v>215.5955671840693</v>
      </c>
      <c r="BQ32" s="128">
        <f t="shared" ca="1" si="48"/>
        <v>8115.6570100951121</v>
      </c>
      <c r="BR32" s="128">
        <f t="shared" ca="1" si="49"/>
        <v>239.0430574231101</v>
      </c>
      <c r="BS32" s="129">
        <f t="shared" ca="1" si="50"/>
        <v>46481.448589420535</v>
      </c>
      <c r="BU32" s="187">
        <f t="shared" ca="1" si="51"/>
        <v>8245.0143504055541</v>
      </c>
      <c r="BV32" s="127">
        <f t="shared" ca="1" si="52"/>
        <v>7926.3915736457393</v>
      </c>
      <c r="BW32" s="128">
        <f t="shared" ca="1" si="53"/>
        <v>318.62277675981477</v>
      </c>
      <c r="BX32" s="128">
        <f t="shared" ca="1" si="54"/>
        <v>8117.5652397016283</v>
      </c>
      <c r="BY32" s="128">
        <f t="shared" ca="1" si="55"/>
        <v>241.32645945301894</v>
      </c>
      <c r="BZ32" s="129">
        <f t="shared" ca="1" si="56"/>
        <v>101520.47387013475</v>
      </c>
      <c r="CB32" s="187">
        <f t="shared" ca="1" si="57"/>
        <v>8245.0143504055541</v>
      </c>
      <c r="CC32" s="127">
        <f t="shared" ca="1" si="58"/>
        <v>7872.1085683953552</v>
      </c>
      <c r="CD32" s="128">
        <f t="shared" ca="1" si="59"/>
        <v>372.90578201019889</v>
      </c>
      <c r="CE32" s="128">
        <f t="shared" ca="1" si="60"/>
        <v>8207.7237722045338</v>
      </c>
      <c r="CF32" s="128">
        <f t="shared" ca="1" si="61"/>
        <v>250.57720374532451</v>
      </c>
      <c r="CG32" s="129">
        <f t="shared" ca="1" si="62"/>
        <v>139058.72225663796</v>
      </c>
      <c r="CI32" s="187">
        <f t="shared" ca="1" si="63"/>
        <v>8245.0143504055541</v>
      </c>
      <c r="CJ32" s="127">
        <f t="shared" ca="1" si="64"/>
        <v>8285.1796335464114</v>
      </c>
      <c r="CK32" s="128">
        <f t="shared" ca="1" si="65"/>
        <v>-40.165283140857355</v>
      </c>
      <c r="CL32" s="128">
        <f t="shared" ca="1" si="66"/>
        <v>8281.1631052323264</v>
      </c>
      <c r="CM32" s="128">
        <f t="shared" ca="1" si="67"/>
        <v>-58.573369689237417</v>
      </c>
      <c r="CN32" s="129">
        <f t="shared" ca="1" si="68"/>
        <v>1613.24996978524</v>
      </c>
      <c r="CP32" s="187">
        <f t="shared" ca="1" si="69"/>
        <v>8245.0143504055541</v>
      </c>
      <c r="CQ32" s="127">
        <f t="shared" ca="1" si="70"/>
        <v>8064.3695383674713</v>
      </c>
      <c r="CR32" s="128">
        <f t="shared" ca="1" si="71"/>
        <v>180.64481203808282</v>
      </c>
      <c r="CS32" s="128">
        <f t="shared" ca="1" si="72"/>
        <v>8100.4985007750875</v>
      </c>
      <c r="CT32" s="128">
        <f t="shared" ca="1" si="73"/>
        <v>38.259589917101543</v>
      </c>
      <c r="CU32" s="129">
        <f t="shared" ca="1" si="74"/>
        <v>32632.548116274273</v>
      </c>
      <c r="CW32" s="187">
        <f t="shared" ca="1" si="75"/>
        <v>8245.0143504055541</v>
      </c>
      <c r="CX32" s="127">
        <f t="shared" ca="1" si="76"/>
        <v>7861.7158658684411</v>
      </c>
      <c r="CY32" s="128">
        <f t="shared" ca="1" si="77"/>
        <v>383.29848453711293</v>
      </c>
      <c r="CZ32" s="128">
        <f t="shared" ca="1" si="78"/>
        <v>8015.0352596832863</v>
      </c>
      <c r="DA32" s="128">
        <f t="shared" ca="1" si="79"/>
        <v>162.59146228865148</v>
      </c>
      <c r="DB32" s="129">
        <f t="shared" ca="1" si="80"/>
        <v>146917.72824844738</v>
      </c>
      <c r="DD32" s="187">
        <f t="shared" ca="1" si="81"/>
        <v>8245.0143504055541</v>
      </c>
      <c r="DE32" s="127">
        <f t="shared" ca="1" si="82"/>
        <v>7809.4233599306308</v>
      </c>
      <c r="DF32" s="128">
        <f t="shared" ca="1" si="83"/>
        <v>435.59099047492327</v>
      </c>
      <c r="DG32" s="128">
        <f t="shared" ca="1" si="84"/>
        <v>8070.7779542155849</v>
      </c>
      <c r="DH32" s="128">
        <f t="shared" ca="1" si="85"/>
        <v>224.51221125445903</v>
      </c>
      <c r="DI32" s="129">
        <f t="shared" ca="1" si="86"/>
        <v>189739.51098292469</v>
      </c>
      <c r="DK32" s="187">
        <f t="shared" ca="1" si="87"/>
        <v>8245.0143504055541</v>
      </c>
      <c r="DL32" s="127">
        <f t="shared" ca="1" si="88"/>
        <v>7812.1856262156316</v>
      </c>
      <c r="DM32" s="128">
        <f t="shared" ca="1" si="89"/>
        <v>432.82872418992247</v>
      </c>
      <c r="DN32" s="128">
        <f t="shared" ca="1" si="90"/>
        <v>8201.731477986561</v>
      </c>
      <c r="DO32" s="128">
        <f t="shared" ca="1" si="91"/>
        <v>264.62583707843277</v>
      </c>
      <c r="DP32" s="129">
        <f t="shared" ca="1" si="92"/>
        <v>187340.70448387598</v>
      </c>
      <c r="DR32" s="185">
        <v>33</v>
      </c>
    </row>
    <row r="33" spans="4:122" ht="16.5" thickBot="1" x14ac:dyDescent="0.3">
      <c r="D33" s="167" t="str">
        <f ca="1">CELL("address",$AU$2)</f>
        <v>$AU$2</v>
      </c>
      <c r="E33" s="168" t="str">
        <f ca="1">CELL("address",$AX$4)</f>
        <v>$AX$4</v>
      </c>
      <c r="F33" s="168" t="str">
        <f ca="1">CELL("address",$CD$2)</f>
        <v>$CD$2</v>
      </c>
      <c r="G33" s="168" t="str">
        <f ca="1">CELL("address",$CG$4)</f>
        <v>$CG$4</v>
      </c>
      <c r="H33" s="168" t="str">
        <f ca="1">CELL("address",$DM$2)</f>
        <v>$DM$2</v>
      </c>
      <c r="I33" s="169" t="str">
        <f ca="1">CELL("address",$DP$4)</f>
        <v>$DP$4</v>
      </c>
      <c r="P33">
        <f t="shared" ca="1" si="2"/>
        <v>2007</v>
      </c>
      <c r="Q33" s="187">
        <f t="shared" ca="1" si="3"/>
        <v>8647.7773849999994</v>
      </c>
      <c r="R33" s="127">
        <f t="shared" ca="1" si="4"/>
        <v>8487.5889258712978</v>
      </c>
      <c r="S33" s="128">
        <f t="shared" ca="1" si="5"/>
        <v>160.18845912870165</v>
      </c>
      <c r="T33" s="128">
        <f t="shared" ca="1" si="6"/>
        <v>8503.6077717841672</v>
      </c>
      <c r="U33" s="128">
        <f t="shared" ca="1" si="7"/>
        <v>245.25278094474305</v>
      </c>
      <c r="V33" s="129">
        <f t="shared" ca="1" si="8"/>
        <v>25660.342438027721</v>
      </c>
      <c r="X33" s="187">
        <f t="shared" ca="1" si="9"/>
        <v>8647.7773849999994</v>
      </c>
      <c r="Y33" s="127">
        <f t="shared" ca="1" si="10"/>
        <v>8457.9206432654155</v>
      </c>
      <c r="Z33" s="128">
        <f t="shared" ca="1" si="11"/>
        <v>189.85674173458392</v>
      </c>
      <c r="AA33" s="128">
        <f t="shared" ca="1" si="12"/>
        <v>8495.8919916123323</v>
      </c>
      <c r="AB33" s="128">
        <f t="shared" ca="1" si="13"/>
        <v>258.41666427274447</v>
      </c>
      <c r="AC33" s="129">
        <f t="shared" ca="1" si="14"/>
        <v>36045.582382072498</v>
      </c>
      <c r="AE33" s="187">
        <f t="shared" ca="1" si="15"/>
        <v>8647.7773849999994</v>
      </c>
      <c r="AF33" s="127">
        <f t="shared" ca="1" si="16"/>
        <v>8417.23045810037</v>
      </c>
      <c r="AG33" s="128">
        <f t="shared" ca="1" si="17"/>
        <v>230.5469268996294</v>
      </c>
      <c r="AH33" s="128">
        <f t="shared" ca="1" si="18"/>
        <v>8509.4492288602214</v>
      </c>
      <c r="AI33" s="128">
        <f t="shared" ca="1" si="19"/>
        <v>267.74482962618958</v>
      </c>
      <c r="AJ33" s="129">
        <f t="shared" ca="1" si="20"/>
        <v>53151.885502863064</v>
      </c>
      <c r="AL33" s="187">
        <f t="shared" ca="1" si="21"/>
        <v>8647.7773849999994</v>
      </c>
      <c r="AM33" s="127">
        <f t="shared" ca="1" si="22"/>
        <v>8413.3702701567236</v>
      </c>
      <c r="AN33" s="128">
        <f t="shared" ca="1" si="23"/>
        <v>234.40711484327585</v>
      </c>
      <c r="AO33" s="128">
        <f t="shared" ca="1" si="24"/>
        <v>8554.0145390626894</v>
      </c>
      <c r="AP33" s="128">
        <f t="shared" ca="1" si="25"/>
        <v>271.78499135370788</v>
      </c>
      <c r="AQ33" s="129">
        <f t="shared" ca="1" si="26"/>
        <v>54946.695489148711</v>
      </c>
      <c r="AS33" s="187">
        <f t="shared" ca="1" si="27"/>
        <v>8647.7773849999994</v>
      </c>
      <c r="AT33" s="127">
        <f t="shared" ca="1" si="28"/>
        <v>8486.1613520652663</v>
      </c>
      <c r="AU33" s="128">
        <f t="shared" ca="1" si="29"/>
        <v>161.61603293473308</v>
      </c>
      <c r="AV33" s="128">
        <f t="shared" ca="1" si="30"/>
        <v>8631.6157817065268</v>
      </c>
      <c r="AW33" s="128">
        <f t="shared" ca="1" si="31"/>
        <v>274.79251986617959</v>
      </c>
      <c r="AX33" s="129">
        <f t="shared" ca="1" si="32"/>
        <v>26119.742101560729</v>
      </c>
      <c r="AZ33" s="187">
        <f t="shared" ca="1" si="33"/>
        <v>8647.7773849999994</v>
      </c>
      <c r="BA33" s="127">
        <f t="shared" ca="1" si="34"/>
        <v>8516.6680979894354</v>
      </c>
      <c r="BB33" s="128">
        <f t="shared" ca="1" si="35"/>
        <v>131.109287010564</v>
      </c>
      <c r="BC33" s="128">
        <f t="shared" ca="1" si="36"/>
        <v>8529.7790266904922</v>
      </c>
      <c r="BD33" s="128">
        <f t="shared" ca="1" si="37"/>
        <v>310.82424964548591</v>
      </c>
      <c r="BE33" s="129">
        <f t="shared" ca="1" si="38"/>
        <v>17189.645140418448</v>
      </c>
      <c r="BG33" s="187">
        <f t="shared" ca="1" si="39"/>
        <v>8647.7773849999994</v>
      </c>
      <c r="BH33" s="127">
        <f t="shared" ca="1" si="40"/>
        <v>8455.8769467494931</v>
      </c>
      <c r="BI33" s="128">
        <f t="shared" ca="1" si="41"/>
        <v>191.90043825050634</v>
      </c>
      <c r="BJ33" s="128">
        <f t="shared" ca="1" si="42"/>
        <v>8494.257034399594</v>
      </c>
      <c r="BK33" s="128">
        <f t="shared" ca="1" si="43"/>
        <v>270.9315517653464</v>
      </c>
      <c r="BL33" s="129">
        <f t="shared" ca="1" si="44"/>
        <v>36825.7782007364</v>
      </c>
      <c r="BN33" s="187">
        <f t="shared" ca="1" si="45"/>
        <v>8647.7773849999994</v>
      </c>
      <c r="BO33" s="127">
        <f t="shared" ca="1" si="46"/>
        <v>8354.7000675182226</v>
      </c>
      <c r="BP33" s="128">
        <f t="shared" ca="1" si="47"/>
        <v>293.07731748177684</v>
      </c>
      <c r="BQ33" s="128">
        <f t="shared" ca="1" si="48"/>
        <v>8471.9309945109326</v>
      </c>
      <c r="BR33" s="128">
        <f t="shared" ca="1" si="49"/>
        <v>253.69692329719894</v>
      </c>
      <c r="BS33" s="129">
        <f t="shared" ca="1" si="50"/>
        <v>85894.314022314225</v>
      </c>
      <c r="BU33" s="187">
        <f t="shared" ca="1" si="51"/>
        <v>8647.7773849999994</v>
      </c>
      <c r="BV33" s="127">
        <f t="shared" ca="1" si="52"/>
        <v>8358.8916991546466</v>
      </c>
      <c r="BW33" s="128">
        <f t="shared" ca="1" si="53"/>
        <v>288.88568584535278</v>
      </c>
      <c r="BX33" s="128">
        <f t="shared" ca="1" si="54"/>
        <v>8532.2231106618583</v>
      </c>
      <c r="BY33" s="128">
        <f t="shared" ca="1" si="55"/>
        <v>255.77074374528658</v>
      </c>
      <c r="BZ33" s="129">
        <f t="shared" ca="1" si="56"/>
        <v>83454.939486339863</v>
      </c>
      <c r="CB33" s="187">
        <f t="shared" ca="1" si="57"/>
        <v>8647.7773849999994</v>
      </c>
      <c r="CC33" s="127">
        <f t="shared" ca="1" si="58"/>
        <v>8458.3009759498582</v>
      </c>
      <c r="CD33" s="128">
        <f t="shared" ca="1" si="59"/>
        <v>189.47640905014123</v>
      </c>
      <c r="CE33" s="128">
        <f t="shared" ca="1" si="60"/>
        <v>8628.8297440949846</v>
      </c>
      <c r="CF33" s="128">
        <f t="shared" ca="1" si="61"/>
        <v>260.05102419783157</v>
      </c>
      <c r="CG33" s="129">
        <f t="shared" ca="1" si="62"/>
        <v>35901.309586536438</v>
      </c>
      <c r="CI33" s="187">
        <f t="shared" ca="1" si="63"/>
        <v>8647.7773849999994</v>
      </c>
      <c r="CJ33" s="127">
        <f t="shared" ca="1" si="64"/>
        <v>8222.5897355430898</v>
      </c>
      <c r="CK33" s="128">
        <f t="shared" ca="1" si="65"/>
        <v>425.18764945690964</v>
      </c>
      <c r="CL33" s="128">
        <f t="shared" ca="1" si="66"/>
        <v>8265.1085004887809</v>
      </c>
      <c r="CM33" s="128">
        <f t="shared" ca="1" si="67"/>
        <v>26.464160202144519</v>
      </c>
      <c r="CN33" s="129">
        <f t="shared" ca="1" si="68"/>
        <v>180784.53725069188</v>
      </c>
      <c r="CP33" s="187">
        <f t="shared" ca="1" si="69"/>
        <v>8647.7773849999994</v>
      </c>
      <c r="CQ33" s="127">
        <f t="shared" ca="1" si="70"/>
        <v>8138.7580906921894</v>
      </c>
      <c r="CR33" s="128">
        <f t="shared" ca="1" si="71"/>
        <v>509.01929430781001</v>
      </c>
      <c r="CS33" s="128">
        <f t="shared" ca="1" si="72"/>
        <v>8240.5619495537521</v>
      </c>
      <c r="CT33" s="128">
        <f t="shared" ca="1" si="73"/>
        <v>140.06344877866354</v>
      </c>
      <c r="CU33" s="129">
        <f t="shared" ca="1" si="74"/>
        <v>259100.64197762092</v>
      </c>
      <c r="CW33" s="187">
        <f t="shared" ca="1" si="75"/>
        <v>8647.7773849999994</v>
      </c>
      <c r="CX33" s="127">
        <f t="shared" ca="1" si="76"/>
        <v>8177.6267219719375</v>
      </c>
      <c r="CY33" s="128">
        <f t="shared" ca="1" si="77"/>
        <v>470.1506630280619</v>
      </c>
      <c r="CZ33" s="128">
        <f t="shared" ca="1" si="78"/>
        <v>8365.6869871831623</v>
      </c>
      <c r="DA33" s="128">
        <f t="shared" ca="1" si="79"/>
        <v>256.62159489426386</v>
      </c>
      <c r="DB33" s="129">
        <f t="shared" ca="1" si="80"/>
        <v>221041.64594572622</v>
      </c>
      <c r="DD33" s="187">
        <f t="shared" ca="1" si="81"/>
        <v>8647.7773849999994</v>
      </c>
      <c r="DE33" s="127">
        <f t="shared" ca="1" si="82"/>
        <v>8295.2901654700436</v>
      </c>
      <c r="DF33" s="128">
        <f t="shared" ca="1" si="83"/>
        <v>352.48721952995584</v>
      </c>
      <c r="DG33" s="128">
        <f t="shared" ca="1" si="84"/>
        <v>8506.7824971880164</v>
      </c>
      <c r="DH33" s="128">
        <f t="shared" ca="1" si="85"/>
        <v>295.00965516045022</v>
      </c>
      <c r="DI33" s="129">
        <f t="shared" ca="1" si="86"/>
        <v>124247.23993195928</v>
      </c>
      <c r="DK33" s="187">
        <f t="shared" ca="1" si="87"/>
        <v>8647.7773849999994</v>
      </c>
      <c r="DL33" s="127">
        <f t="shared" ca="1" si="88"/>
        <v>8466.3573150649936</v>
      </c>
      <c r="DM33" s="128">
        <f t="shared" ca="1" si="89"/>
        <v>181.42006993500581</v>
      </c>
      <c r="DN33" s="128">
        <f t="shared" ca="1" si="90"/>
        <v>8629.6353780064983</v>
      </c>
      <c r="DO33" s="128">
        <f t="shared" ca="1" si="91"/>
        <v>300.90985106543394</v>
      </c>
      <c r="DP33" s="129">
        <f t="shared" ca="1" si="92"/>
        <v>32913.241775222399</v>
      </c>
      <c r="DR33" s="186">
        <v>34</v>
      </c>
    </row>
    <row r="34" spans="4:122" x14ac:dyDescent="0.25">
      <c r="Q34" s="170"/>
      <c r="R34" s="171"/>
      <c r="S34" s="172"/>
      <c r="T34" s="172"/>
      <c r="U34" s="173"/>
      <c r="V34" s="174"/>
      <c r="W34" s="175"/>
      <c r="X34" s="170"/>
      <c r="Y34" s="171"/>
      <c r="Z34" s="172"/>
      <c r="AA34" s="172"/>
      <c r="AB34" s="173"/>
      <c r="AC34" s="174"/>
      <c r="AD34" s="175"/>
      <c r="AE34" s="170"/>
      <c r="AF34" s="171"/>
      <c r="AG34" s="172"/>
      <c r="AH34" s="172"/>
      <c r="AI34" s="173"/>
      <c r="AJ34" s="174"/>
      <c r="AK34" s="175"/>
      <c r="AL34" s="170"/>
      <c r="AM34" s="171"/>
      <c r="AN34" s="172"/>
      <c r="AO34" s="172"/>
      <c r="AP34" s="173"/>
      <c r="AQ34" s="174"/>
      <c r="AR34" s="175"/>
      <c r="AS34" s="170"/>
      <c r="AT34" s="171"/>
      <c r="AU34" s="172"/>
      <c r="AV34" s="172"/>
      <c r="AW34" s="173"/>
      <c r="AX34" s="174"/>
      <c r="AY34" s="175"/>
      <c r="AZ34" s="170"/>
      <c r="BA34" s="171"/>
      <c r="BB34" s="172"/>
      <c r="BC34" s="172"/>
      <c r="BD34" s="173"/>
      <c r="BE34" s="174"/>
      <c r="BF34" s="175"/>
      <c r="BG34" s="170"/>
      <c r="BH34" s="171"/>
      <c r="BI34" s="172"/>
      <c r="BJ34" s="172"/>
      <c r="BK34" s="173"/>
      <c r="BL34" s="174"/>
      <c r="BM34" s="175"/>
      <c r="BN34" s="170"/>
      <c r="BO34" s="171"/>
      <c r="BP34" s="172"/>
      <c r="BQ34" s="172"/>
      <c r="BR34" s="173"/>
      <c r="BS34" s="174"/>
      <c r="BT34" s="175"/>
      <c r="BU34" s="170"/>
      <c r="BV34" s="171"/>
      <c r="BW34" s="172"/>
      <c r="BX34" s="172"/>
      <c r="BY34" s="173"/>
      <c r="BZ34" s="174"/>
      <c r="CA34" s="175"/>
      <c r="CB34" s="170"/>
      <c r="CC34" s="171"/>
      <c r="CD34" s="172"/>
      <c r="CE34" s="172"/>
      <c r="CF34" s="173"/>
      <c r="CG34" s="174"/>
      <c r="CH34" s="175"/>
      <c r="CI34" s="170"/>
      <c r="CJ34" s="171"/>
      <c r="CK34" s="172"/>
      <c r="CL34" s="172"/>
      <c r="CM34" s="173"/>
      <c r="CN34" s="174"/>
      <c r="CO34" s="175"/>
      <c r="CP34" s="170"/>
      <c r="CQ34" s="171"/>
      <c r="CR34" s="172"/>
      <c r="CS34" s="172"/>
      <c r="CT34" s="173"/>
      <c r="CU34" s="174"/>
      <c r="CV34" s="175"/>
      <c r="CW34" s="170"/>
      <c r="CX34" s="171"/>
      <c r="CY34" s="172"/>
      <c r="CZ34" s="172"/>
      <c r="DA34" s="173"/>
      <c r="DB34" s="174"/>
      <c r="DC34" s="175"/>
      <c r="DD34" s="170"/>
      <c r="DE34" s="171"/>
      <c r="DF34" s="172"/>
      <c r="DG34" s="172"/>
      <c r="DH34" s="173"/>
      <c r="DI34" s="174"/>
      <c r="DJ34" s="175"/>
      <c r="DK34" s="170"/>
      <c r="DL34" s="171"/>
      <c r="DM34" s="172"/>
      <c r="DN34" s="172"/>
      <c r="DO34" s="173"/>
      <c r="DP34" s="174"/>
    </row>
  </sheetData>
  <mergeCells count="6">
    <mergeCell ref="B1:I1"/>
    <mergeCell ref="C2:I2"/>
    <mergeCell ref="D3:E3"/>
    <mergeCell ref="F3:G3"/>
    <mergeCell ref="H3:I3"/>
    <mergeCell ref="J9:O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39"/>
  <sheetViews>
    <sheetView zoomScale="75" zoomScaleNormal="75" workbookViewId="0">
      <pane xSplit="2" ySplit="6" topLeftCell="C7" activePane="bottomRight" state="frozen"/>
      <selection activeCell="B7" activeCellId="1" sqref="B5:D5 B7:D39"/>
      <selection pane="topRight" activeCell="B7" activeCellId="1" sqref="B5:D5 B7:D39"/>
      <selection pane="bottomLeft" activeCell="B7" activeCellId="1" sqref="B5:D5 B7:D39"/>
      <selection pane="bottomRight" activeCell="B7" activeCellId="1" sqref="B5:D5 B7:D39"/>
    </sheetView>
  </sheetViews>
  <sheetFormatPr defaultRowHeight="15" x14ac:dyDescent="0.25"/>
  <cols>
    <col min="2" max="3" width="9.28515625" bestFit="1" customWidth="1"/>
    <col min="4" max="4" width="10.42578125" bestFit="1" customWidth="1"/>
    <col min="5" max="5" width="11.42578125" bestFit="1" customWidth="1"/>
    <col min="6" max="6" width="10.85546875" bestFit="1" customWidth="1"/>
    <col min="7" max="7" width="7.5703125" bestFit="1" customWidth="1"/>
    <col min="8" max="8" width="14.42578125" bestFit="1" customWidth="1"/>
    <col min="16" max="16" width="28.85546875" bestFit="1" customWidth="1"/>
  </cols>
  <sheetData>
    <row r="1" spans="2:16" ht="19.5" thickBot="1" x14ac:dyDescent="0.3">
      <c r="B1" s="207" t="s">
        <v>23</v>
      </c>
      <c r="C1" s="208"/>
      <c r="D1" s="208"/>
      <c r="E1" s="208"/>
      <c r="F1" s="208"/>
      <c r="G1" s="208"/>
      <c r="H1" s="209"/>
      <c r="I1" s="218" t="s">
        <v>41</v>
      </c>
      <c r="J1" s="219"/>
      <c r="K1" s="219"/>
      <c r="L1" s="219"/>
      <c r="M1" s="219"/>
    </row>
    <row r="2" spans="2:16" ht="19.5" thickBot="1" x14ac:dyDescent="0.3">
      <c r="B2" s="25"/>
      <c r="C2" s="24"/>
      <c r="D2" s="24"/>
      <c r="E2" s="24"/>
      <c r="F2" s="24"/>
      <c r="G2" s="24"/>
      <c r="H2" s="26" t="s">
        <v>24</v>
      </c>
    </row>
    <row r="3" spans="2:16" ht="16.5" thickBot="1" x14ac:dyDescent="0.3">
      <c r="B3" s="27"/>
      <c r="C3" s="28"/>
      <c r="D3" s="29"/>
      <c r="E3" s="30" t="s">
        <v>25</v>
      </c>
      <c r="F3" s="31" t="s">
        <v>26</v>
      </c>
      <c r="G3" s="31" t="s">
        <v>27</v>
      </c>
      <c r="H3" s="32">
        <f ca="1">SQRT(H5)</f>
        <v>514.41234533452496</v>
      </c>
    </row>
    <row r="4" spans="2:16" ht="16.5" thickBot="1" x14ac:dyDescent="0.3">
      <c r="B4" s="33"/>
      <c r="C4" s="34" t="s">
        <v>28</v>
      </c>
      <c r="E4" s="35">
        <f ca="1">AVERAGE(E7:E34)</f>
        <v>-25.112513758884738</v>
      </c>
      <c r="F4" s="68">
        <v>0.4</v>
      </c>
      <c r="G4" s="68">
        <f ca="1">INDIRECT(P6)</f>
        <v>5.0000000000000001E-3</v>
      </c>
      <c r="H4" s="37" t="s">
        <v>29</v>
      </c>
    </row>
    <row r="5" spans="2:16" ht="16.5" thickBot="1" x14ac:dyDescent="0.3">
      <c r="B5" s="38" t="s">
        <v>30</v>
      </c>
      <c r="C5" s="37" t="s">
        <v>31</v>
      </c>
      <c r="D5" s="26" t="s">
        <v>32</v>
      </c>
      <c r="E5" s="26" t="s">
        <v>33</v>
      </c>
      <c r="F5" s="1" t="s">
        <v>34</v>
      </c>
      <c r="G5" s="2" t="s">
        <v>35</v>
      </c>
      <c r="H5" s="39">
        <f ca="1">AVERAGE(H7:H34)</f>
        <v>264620.06103256659</v>
      </c>
    </row>
    <row r="6" spans="2:16" ht="16.5" thickBot="1" x14ac:dyDescent="0.3">
      <c r="B6" s="40" t="s">
        <v>36</v>
      </c>
      <c r="C6" s="41"/>
      <c r="D6" s="41"/>
      <c r="E6" s="41"/>
      <c r="F6" s="42">
        <v>1855.0762555918709</v>
      </c>
      <c r="G6" s="43">
        <v>242.282847529827</v>
      </c>
      <c r="H6" s="26" t="s">
        <v>37</v>
      </c>
      <c r="L6" s="70"/>
      <c r="M6" s="71">
        <f ca="1">AVERAGE(M7:M34)</f>
        <v>5.4847300850900449E-2</v>
      </c>
      <c r="P6" s="186" t="str">
        <f ca="1">CELL("address",'Tbl 4.3'!O26)</f>
        <v>'[PAD505.Budget Tools Chapter 04 Text Examples and Exercises.xlsx]Tbl 4.3'!$O$26</v>
      </c>
    </row>
    <row r="7" spans="2:16" ht="15.75" x14ac:dyDescent="0.25">
      <c r="B7" s="44">
        <v>1980</v>
      </c>
      <c r="C7" s="45">
        <v>2210.0401142314217</v>
      </c>
      <c r="D7" s="46">
        <f>F6+G6</f>
        <v>2097.3591031216979</v>
      </c>
      <c r="E7" s="46">
        <f>C7-D7</f>
        <v>112.68101110972384</v>
      </c>
      <c r="F7" s="47">
        <f>D7+F$4*E7</f>
        <v>2142.4315075655873</v>
      </c>
      <c r="G7" s="48">
        <f ca="1">G6+E7*G$4</f>
        <v>242.84625258537562</v>
      </c>
      <c r="H7" s="49">
        <f>E7^2</f>
        <v>12697.010264709708</v>
      </c>
      <c r="L7" s="72">
        <f t="shared" ref="L7:L34" si="0">E7/C7</f>
        <v>5.0985957396936454E-2</v>
      </c>
      <c r="M7" s="73">
        <f t="shared" ref="M7:M28" si="1">ABS(E7/C7)</f>
        <v>5.0985957396936454E-2</v>
      </c>
    </row>
    <row r="8" spans="2:16" ht="15.75" x14ac:dyDescent="0.25">
      <c r="B8" s="50">
        <v>1981</v>
      </c>
      <c r="C8" s="51">
        <v>2320.5853488519956</v>
      </c>
      <c r="D8" s="52">
        <f t="shared" ref="D8:D39" ca="1" si="2">F7+G7</f>
        <v>2385.2777601509629</v>
      </c>
      <c r="E8" s="52">
        <f t="shared" ref="E8:E34" ca="1" si="3">C8-D8</f>
        <v>-64.692411298967272</v>
      </c>
      <c r="F8" s="53">
        <f t="shared" ref="F8:F39" ca="1" si="4">D8+F$4*E8</f>
        <v>2359.4007956313758</v>
      </c>
      <c r="G8" s="54">
        <f t="shared" ref="G8:G39" ca="1" si="5">G7+E8*G$4</f>
        <v>242.52279052888079</v>
      </c>
      <c r="H8" s="55">
        <f t="shared" ref="H8:H34" ca="1" si="6">E8^2</f>
        <v>4185.1080796747483</v>
      </c>
      <c r="L8" s="72">
        <f t="shared" ca="1" si="0"/>
        <v>-2.7877626363094515E-2</v>
      </c>
      <c r="M8" s="73">
        <f t="shared" ca="1" si="1"/>
        <v>2.7877626363094515E-2</v>
      </c>
    </row>
    <row r="9" spans="2:16" ht="15.75" x14ac:dyDescent="0.25">
      <c r="B9" s="50">
        <v>1982</v>
      </c>
      <c r="C9" s="51">
        <v>2488.3003888711573</v>
      </c>
      <c r="D9" s="52">
        <f t="shared" ca="1" si="2"/>
        <v>2601.9235861602565</v>
      </c>
      <c r="E9" s="52">
        <f t="shared" ca="1" si="3"/>
        <v>-113.62319728909915</v>
      </c>
      <c r="F9" s="53">
        <f t="shared" ca="1" si="4"/>
        <v>2556.4743072446167</v>
      </c>
      <c r="G9" s="54">
        <f t="shared" ca="1" si="5"/>
        <v>241.9546745424353</v>
      </c>
      <c r="H9" s="55">
        <f t="shared" ca="1" si="6"/>
        <v>12910.230962197549</v>
      </c>
      <c r="L9" s="72">
        <f t="shared" ca="1" si="0"/>
        <v>-4.5662974533651646E-2</v>
      </c>
      <c r="M9" s="73">
        <f t="shared" ca="1" si="1"/>
        <v>4.5662974533651646E-2</v>
      </c>
    </row>
    <row r="10" spans="2:16" ht="15.75" x14ac:dyDescent="0.25">
      <c r="B10" s="50">
        <v>1983</v>
      </c>
      <c r="C10" s="51">
        <v>2767.6827557708266</v>
      </c>
      <c r="D10" s="52">
        <f t="shared" ca="1" si="2"/>
        <v>2798.4289817870522</v>
      </c>
      <c r="E10" s="52">
        <f t="shared" ca="1" si="3"/>
        <v>-30.746226016225592</v>
      </c>
      <c r="F10" s="53">
        <f t="shared" ca="1" si="4"/>
        <v>2786.130491380562</v>
      </c>
      <c r="G10" s="54">
        <f t="shared" ca="1" si="5"/>
        <v>241.80094341235417</v>
      </c>
      <c r="H10" s="55">
        <f t="shared" ca="1" si="6"/>
        <v>945.33041424082739</v>
      </c>
      <c r="L10" s="72">
        <f t="shared" ca="1" si="0"/>
        <v>-1.1109013831920367E-2</v>
      </c>
      <c r="M10" s="73">
        <f t="shared" ca="1" si="1"/>
        <v>1.1109013831920367E-2</v>
      </c>
    </row>
    <row r="11" spans="2:16" ht="15.75" x14ac:dyDescent="0.25">
      <c r="B11" s="50">
        <v>1984</v>
      </c>
      <c r="C11" s="51">
        <v>3082.9489746670729</v>
      </c>
      <c r="D11" s="52">
        <f t="shared" ca="1" si="2"/>
        <v>3027.9314347929162</v>
      </c>
      <c r="E11" s="52">
        <f t="shared" ca="1" si="3"/>
        <v>55.017539874156682</v>
      </c>
      <c r="F11" s="53">
        <f t="shared" ca="1" si="4"/>
        <v>3049.9384507425789</v>
      </c>
      <c r="G11" s="54">
        <f t="shared" ca="1" si="5"/>
        <v>242.07603111172494</v>
      </c>
      <c r="H11" s="55">
        <f t="shared" ca="1" si="6"/>
        <v>3026.9296938044204</v>
      </c>
      <c r="L11" s="72">
        <f t="shared" ca="1" si="0"/>
        <v>1.7845751041046021E-2</v>
      </c>
      <c r="M11" s="73">
        <f t="shared" ca="1" si="1"/>
        <v>1.7845751041046021E-2</v>
      </c>
    </row>
    <row r="12" spans="2:16" ht="15.75" x14ac:dyDescent="0.25">
      <c r="B12" s="50">
        <v>1985</v>
      </c>
      <c r="C12" s="51">
        <v>3348.8397492851182</v>
      </c>
      <c r="D12" s="52">
        <f t="shared" ca="1" si="2"/>
        <v>3292.014481854304</v>
      </c>
      <c r="E12" s="52">
        <f t="shared" ca="1" si="3"/>
        <v>56.825267430814165</v>
      </c>
      <c r="F12" s="53">
        <f t="shared" ca="1" si="4"/>
        <v>3314.7445888266298</v>
      </c>
      <c r="G12" s="54">
        <f t="shared" ca="1" si="5"/>
        <v>242.36015744887902</v>
      </c>
      <c r="H12" s="55">
        <f t="shared" ca="1" si="6"/>
        <v>3229.1110185835491</v>
      </c>
      <c r="L12" s="72">
        <f t="shared" ca="1" si="0"/>
        <v>1.6968643376543992E-2</v>
      </c>
      <c r="M12" s="73">
        <f t="shared" ca="1" si="1"/>
        <v>1.6968643376543992E-2</v>
      </c>
    </row>
    <row r="13" spans="2:16" ht="15.75" x14ac:dyDescent="0.25">
      <c r="B13" s="50">
        <v>1986</v>
      </c>
      <c r="C13" s="51">
        <v>3430.8469746135684</v>
      </c>
      <c r="D13" s="52">
        <f t="shared" ca="1" si="2"/>
        <v>3557.1047462755087</v>
      </c>
      <c r="E13" s="52">
        <f t="shared" ca="1" si="3"/>
        <v>-126.2577716619403</v>
      </c>
      <c r="F13" s="53">
        <f t="shared" ca="1" si="4"/>
        <v>3506.6016376107327</v>
      </c>
      <c r="G13" s="54">
        <f t="shared" ca="1" si="5"/>
        <v>241.72886859056933</v>
      </c>
      <c r="H13" s="55">
        <f t="shared" ca="1" si="6"/>
        <v>15941.024905038654</v>
      </c>
      <c r="L13" s="72">
        <f t="shared" ca="1" si="0"/>
        <v>-3.6800758703661292E-2</v>
      </c>
      <c r="M13" s="73">
        <f t="shared" ca="1" si="1"/>
        <v>3.6800758703661292E-2</v>
      </c>
    </row>
    <row r="14" spans="2:16" ht="15.75" x14ac:dyDescent="0.25">
      <c r="B14" s="50">
        <v>1987</v>
      </c>
      <c r="C14" s="51">
        <v>3943.7081188110842</v>
      </c>
      <c r="D14" s="52">
        <f t="shared" ca="1" si="2"/>
        <v>3748.3305062013019</v>
      </c>
      <c r="E14" s="52">
        <f t="shared" ca="1" si="3"/>
        <v>195.37761260978232</v>
      </c>
      <c r="F14" s="53">
        <f t="shared" ca="1" si="4"/>
        <v>3826.4815512452146</v>
      </c>
      <c r="G14" s="54">
        <f t="shared" ca="1" si="5"/>
        <v>242.70575665361824</v>
      </c>
      <c r="H14" s="55">
        <f t="shared" ca="1" si="6"/>
        <v>38172.411509098172</v>
      </c>
      <c r="L14" s="72">
        <f t="shared" ca="1" si="0"/>
        <v>4.9541600626540054E-2</v>
      </c>
      <c r="M14" s="73">
        <f t="shared" ca="1" si="1"/>
        <v>4.9541600626540054E-2</v>
      </c>
    </row>
    <row r="15" spans="2:16" ht="15.75" x14ac:dyDescent="0.25">
      <c r="B15" s="50">
        <v>1988</v>
      </c>
      <c r="C15" s="51">
        <v>3656.2588299140139</v>
      </c>
      <c r="D15" s="52">
        <f t="shared" ca="1" si="2"/>
        <v>4069.1873078988328</v>
      </c>
      <c r="E15" s="52">
        <f t="shared" ca="1" si="3"/>
        <v>-412.92847798481898</v>
      </c>
      <c r="F15" s="53">
        <f t="shared" ca="1" si="4"/>
        <v>3904.0159167049051</v>
      </c>
      <c r="G15" s="54">
        <f t="shared" ca="1" si="5"/>
        <v>240.64111426369413</v>
      </c>
      <c r="H15" s="55">
        <f t="shared" ca="1" si="6"/>
        <v>170509.92793085912</v>
      </c>
      <c r="L15" s="72">
        <f t="shared" ca="1" si="0"/>
        <v>-0.11293743063439796</v>
      </c>
      <c r="M15" s="73">
        <f t="shared" ca="1" si="1"/>
        <v>0.11293743063439796</v>
      </c>
    </row>
    <row r="16" spans="2:16" ht="15.75" x14ac:dyDescent="0.25">
      <c r="B16" s="50">
        <v>1989</v>
      </c>
      <c r="C16" s="51">
        <v>4083.9282197049829</v>
      </c>
      <c r="D16" s="52">
        <f t="shared" ca="1" si="2"/>
        <v>4144.6570309685994</v>
      </c>
      <c r="E16" s="52">
        <f t="shared" ca="1" si="3"/>
        <v>-60.728811263616535</v>
      </c>
      <c r="F16" s="53">
        <f t="shared" ca="1" si="4"/>
        <v>4120.365506463153</v>
      </c>
      <c r="G16" s="54">
        <f t="shared" ca="1" si="5"/>
        <v>240.33747020737604</v>
      </c>
      <c r="H16" s="55">
        <f t="shared" ca="1" si="6"/>
        <v>3687.9885174919586</v>
      </c>
      <c r="L16" s="72">
        <f t="shared" ca="1" si="0"/>
        <v>-1.4870195555984452E-2</v>
      </c>
      <c r="M16" s="73">
        <f t="shared" ca="1" si="1"/>
        <v>1.4870195555984452E-2</v>
      </c>
    </row>
    <row r="17" spans="2:13" ht="15.75" x14ac:dyDescent="0.25">
      <c r="B17" s="50">
        <v>1990</v>
      </c>
      <c r="C17" s="51">
        <v>4021.001713465726</v>
      </c>
      <c r="D17" s="52">
        <f t="shared" ca="1" si="2"/>
        <v>4360.7029766705291</v>
      </c>
      <c r="E17" s="52">
        <f t="shared" ca="1" si="3"/>
        <v>-339.70126320480313</v>
      </c>
      <c r="F17" s="53">
        <f t="shared" ca="1" si="4"/>
        <v>4224.8224713886075</v>
      </c>
      <c r="G17" s="54">
        <f t="shared" ca="1" si="5"/>
        <v>238.63896389135203</v>
      </c>
      <c r="H17" s="55">
        <f t="shared" ca="1" si="6"/>
        <v>115396.94822293893</v>
      </c>
      <c r="L17" s="72">
        <f t="shared" ca="1" si="0"/>
        <v>-8.4481750422337548E-2</v>
      </c>
      <c r="M17" s="73">
        <f t="shared" ca="1" si="1"/>
        <v>8.4481750422337548E-2</v>
      </c>
    </row>
    <row r="18" spans="2:13" ht="15.75" x14ac:dyDescent="0.25">
      <c r="B18" s="50">
        <v>1991</v>
      </c>
      <c r="C18" s="51">
        <v>4254.8901907714198</v>
      </c>
      <c r="D18" s="52">
        <f t="shared" ca="1" si="2"/>
        <v>4463.4614352799599</v>
      </c>
      <c r="E18" s="52">
        <f t="shared" ca="1" si="3"/>
        <v>-208.57124450854008</v>
      </c>
      <c r="F18" s="53">
        <f t="shared" ca="1" si="4"/>
        <v>4380.0329374765442</v>
      </c>
      <c r="G18" s="54">
        <f t="shared" ca="1" si="5"/>
        <v>237.59610766880934</v>
      </c>
      <c r="H18" s="55">
        <f t="shared" ca="1" si="6"/>
        <v>43501.964035841207</v>
      </c>
      <c r="L18" s="72">
        <f t="shared" ca="1" si="0"/>
        <v>-4.9019183846604912E-2</v>
      </c>
      <c r="M18" s="73">
        <f t="shared" ca="1" si="1"/>
        <v>4.9019183846604912E-2</v>
      </c>
    </row>
    <row r="19" spans="2:13" ht="15.75" x14ac:dyDescent="0.25">
      <c r="B19" s="50">
        <v>1992</v>
      </c>
      <c r="C19" s="51">
        <v>4772.4536102034272</v>
      </c>
      <c r="D19" s="52">
        <f t="shared" ca="1" si="2"/>
        <v>4617.6290451453533</v>
      </c>
      <c r="E19" s="52">
        <f t="shared" ca="1" si="3"/>
        <v>154.82456505807386</v>
      </c>
      <c r="F19" s="53">
        <f t="shared" ca="1" si="4"/>
        <v>4679.5588711685832</v>
      </c>
      <c r="G19" s="54">
        <f t="shared" ca="1" si="5"/>
        <v>238.3702304940997</v>
      </c>
      <c r="H19" s="55">
        <f t="shared" ca="1" si="6"/>
        <v>23970.645945421744</v>
      </c>
      <c r="L19" s="72">
        <f t="shared" ca="1" si="0"/>
        <v>3.2441292824106557E-2</v>
      </c>
      <c r="M19" s="73">
        <f t="shared" ca="1" si="1"/>
        <v>3.2441292824106557E-2</v>
      </c>
    </row>
    <row r="20" spans="2:13" ht="15.75" x14ac:dyDescent="0.25">
      <c r="B20" s="50">
        <v>1993</v>
      </c>
      <c r="C20" s="51">
        <v>4979.2762534247549</v>
      </c>
      <c r="D20" s="52">
        <f t="shared" ca="1" si="2"/>
        <v>4917.929101662683</v>
      </c>
      <c r="E20" s="52">
        <f t="shared" ca="1" si="3"/>
        <v>61.347151762071917</v>
      </c>
      <c r="F20" s="53">
        <f t="shared" ca="1" si="4"/>
        <v>4942.467962367512</v>
      </c>
      <c r="G20" s="54">
        <f t="shared" ca="1" si="5"/>
        <v>238.67696625291006</v>
      </c>
      <c r="H20" s="55">
        <f t="shared" ca="1" si="6"/>
        <v>3763.4730293186835</v>
      </c>
      <c r="L20" s="72">
        <f t="shared" ca="1" si="0"/>
        <v>1.2320495718605136E-2</v>
      </c>
      <c r="M20" s="73">
        <f t="shared" ca="1" si="1"/>
        <v>1.2320495718605136E-2</v>
      </c>
    </row>
    <row r="21" spans="2:13" ht="15.75" x14ac:dyDescent="0.25">
      <c r="B21" s="50">
        <v>1994</v>
      </c>
      <c r="C21" s="51">
        <v>4968.9274293594626</v>
      </c>
      <c r="D21" s="52">
        <f t="shared" ca="1" si="2"/>
        <v>5181.1449286204224</v>
      </c>
      <c r="E21" s="52">
        <f t="shared" ca="1" si="3"/>
        <v>-212.21749926095981</v>
      </c>
      <c r="F21" s="53">
        <f t="shared" ca="1" si="4"/>
        <v>5096.2579289160385</v>
      </c>
      <c r="G21" s="54">
        <f t="shared" ca="1" si="5"/>
        <v>237.61587875660527</v>
      </c>
      <c r="H21" s="55">
        <f t="shared" ca="1" si="6"/>
        <v>45036.266992575482</v>
      </c>
      <c r="L21" s="72">
        <f t="shared" ca="1" si="0"/>
        <v>-4.2708915007904726E-2</v>
      </c>
      <c r="M21" s="73">
        <f t="shared" ca="1" si="1"/>
        <v>4.2708915007904726E-2</v>
      </c>
    </row>
    <row r="22" spans="2:13" ht="15.75" x14ac:dyDescent="0.25">
      <c r="B22" s="50">
        <v>1995</v>
      </c>
      <c r="C22" s="51">
        <v>4894.3448620631007</v>
      </c>
      <c r="D22" s="52">
        <f t="shared" ca="1" si="2"/>
        <v>5333.873807672644</v>
      </c>
      <c r="E22" s="52">
        <f t="shared" ca="1" si="3"/>
        <v>-439.52894560954337</v>
      </c>
      <c r="F22" s="53">
        <f t="shared" ca="1" si="4"/>
        <v>5158.0622294288269</v>
      </c>
      <c r="G22" s="54">
        <f t="shared" ca="1" si="5"/>
        <v>235.41823402855755</v>
      </c>
      <c r="H22" s="55">
        <f t="shared" ca="1" si="6"/>
        <v>193185.69402863694</v>
      </c>
      <c r="L22" s="72">
        <f t="shared" ca="1" si="0"/>
        <v>-8.9803427832886681E-2</v>
      </c>
      <c r="M22" s="73">
        <f t="shared" ca="1" si="1"/>
        <v>8.9803427832886681E-2</v>
      </c>
    </row>
    <row r="23" spans="2:13" ht="15.75" x14ac:dyDescent="0.25">
      <c r="B23" s="50">
        <v>1996</v>
      </c>
      <c r="C23" s="51">
        <v>5173.7652173680472</v>
      </c>
      <c r="D23" s="52">
        <f t="shared" ca="1" si="2"/>
        <v>5393.4804634573848</v>
      </c>
      <c r="E23" s="52">
        <f t="shared" ca="1" si="3"/>
        <v>-219.7152460893376</v>
      </c>
      <c r="F23" s="53">
        <f t="shared" ca="1" si="4"/>
        <v>5305.5943650216495</v>
      </c>
      <c r="G23" s="54">
        <f t="shared" ca="1" si="5"/>
        <v>234.31965779811085</v>
      </c>
      <c r="H23" s="55">
        <f t="shared" ca="1" si="6"/>
        <v>48274.789364098178</v>
      </c>
      <c r="L23" s="72">
        <f t="shared" ca="1" si="0"/>
        <v>-4.2467185281575115E-2</v>
      </c>
      <c r="M23" s="73">
        <f t="shared" ca="1" si="1"/>
        <v>4.2467185281575115E-2</v>
      </c>
    </row>
    <row r="24" spans="2:13" ht="15.75" x14ac:dyDescent="0.25">
      <c r="B24" s="50">
        <v>1997</v>
      </c>
      <c r="C24" s="51">
        <v>5648.2332614708403</v>
      </c>
      <c r="D24" s="52">
        <f t="shared" ca="1" si="2"/>
        <v>5539.9140228197602</v>
      </c>
      <c r="E24" s="52">
        <f t="shared" ca="1" si="3"/>
        <v>108.31923865108001</v>
      </c>
      <c r="F24" s="53">
        <f t="shared" ca="1" si="4"/>
        <v>5583.2417182801919</v>
      </c>
      <c r="G24" s="54">
        <f t="shared" ca="1" si="5"/>
        <v>234.86125399136625</v>
      </c>
      <c r="H24" s="55">
        <f t="shared" ca="1" si="6"/>
        <v>11733.057461949626</v>
      </c>
      <c r="L24" s="72">
        <f t="shared" ca="1" si="0"/>
        <v>1.9177543425830983E-2</v>
      </c>
      <c r="M24" s="73">
        <f t="shared" ca="1" si="1"/>
        <v>1.9177543425830983E-2</v>
      </c>
    </row>
    <row r="25" spans="2:13" ht="15.75" x14ac:dyDescent="0.25">
      <c r="B25" s="50">
        <v>1998</v>
      </c>
      <c r="C25" s="51">
        <v>6547.2667608490465</v>
      </c>
      <c r="D25" s="52">
        <f t="shared" ca="1" si="2"/>
        <v>5818.1029722715584</v>
      </c>
      <c r="E25" s="52">
        <f t="shared" ca="1" si="3"/>
        <v>729.16378857748805</v>
      </c>
      <c r="F25" s="53">
        <f t="shared" ca="1" si="4"/>
        <v>6109.768487702554</v>
      </c>
      <c r="G25" s="54">
        <f t="shared" ca="1" si="5"/>
        <v>238.5070729342537</v>
      </c>
      <c r="H25" s="55">
        <f t="shared" ca="1" si="6"/>
        <v>531679.83057267568</v>
      </c>
      <c r="L25" s="72">
        <f t="shared" ca="1" si="0"/>
        <v>0.11136918888622317</v>
      </c>
      <c r="M25" s="73">
        <f t="shared" ca="1" si="1"/>
        <v>0.11136918888622317</v>
      </c>
    </row>
    <row r="26" spans="2:13" ht="15.75" x14ac:dyDescent="0.25">
      <c r="B26" s="50">
        <v>1999</v>
      </c>
      <c r="C26" s="51">
        <v>6871.8291108284693</v>
      </c>
      <c r="D26" s="52">
        <f t="shared" ca="1" si="2"/>
        <v>6348.2755606368073</v>
      </c>
      <c r="E26" s="52">
        <f t="shared" ca="1" si="3"/>
        <v>523.553550191662</v>
      </c>
      <c r="F26" s="53">
        <f t="shared" ca="1" si="4"/>
        <v>6557.6969807134719</v>
      </c>
      <c r="G26" s="54">
        <f t="shared" ca="1" si="5"/>
        <v>241.12484068521201</v>
      </c>
      <c r="H26" s="55">
        <f t="shared" ca="1" si="6"/>
        <v>274108.31991829316</v>
      </c>
      <c r="L26" s="72">
        <f t="shared" ca="1" si="0"/>
        <v>7.6188383288906064E-2</v>
      </c>
      <c r="M26" s="73">
        <f t="shared" ca="1" si="1"/>
        <v>7.6188383288906064E-2</v>
      </c>
    </row>
    <row r="27" spans="2:13" ht="15.75" x14ac:dyDescent="0.25">
      <c r="B27" s="50">
        <v>2000</v>
      </c>
      <c r="C27" s="51">
        <v>6749.2419247084727</v>
      </c>
      <c r="D27" s="52">
        <f t="shared" ca="1" si="2"/>
        <v>6798.8218213986838</v>
      </c>
      <c r="E27" s="52">
        <f t="shared" ca="1" si="3"/>
        <v>-49.579896690211172</v>
      </c>
      <c r="F27" s="53">
        <f t="shared" ca="1" si="4"/>
        <v>6778.9898627225994</v>
      </c>
      <c r="G27" s="54">
        <f t="shared" ca="1" si="5"/>
        <v>240.87694120176096</v>
      </c>
      <c r="H27" s="55">
        <f t="shared" ca="1" si="6"/>
        <v>2458.1661558120127</v>
      </c>
      <c r="L27" s="72">
        <f t="shared" ca="1" si="0"/>
        <v>-7.3459948899894751E-3</v>
      </c>
      <c r="M27" s="73">
        <f t="shared" ca="1" si="1"/>
        <v>7.3459948899894751E-3</v>
      </c>
    </row>
    <row r="28" spans="2:13" ht="15.75" x14ac:dyDescent="0.25">
      <c r="B28" s="50">
        <v>2001</v>
      </c>
      <c r="C28" s="51">
        <v>7208.9712686223384</v>
      </c>
      <c r="D28" s="52">
        <f t="shared" ca="1" si="2"/>
        <v>7019.8668039243603</v>
      </c>
      <c r="E28" s="52">
        <f t="shared" ca="1" si="3"/>
        <v>189.10446469797807</v>
      </c>
      <c r="F28" s="53">
        <f t="shared" ca="1" si="4"/>
        <v>7095.5085898035513</v>
      </c>
      <c r="G28" s="54">
        <f t="shared" ca="1" si="5"/>
        <v>241.82246352525084</v>
      </c>
      <c r="H28" s="55">
        <f t="shared" ca="1" si="6"/>
        <v>35760.498568708834</v>
      </c>
      <c r="L28" s="72">
        <f t="shared" ca="1" si="0"/>
        <v>2.6231823883259373E-2</v>
      </c>
      <c r="M28" s="73">
        <f t="shared" ca="1" si="1"/>
        <v>2.6231823883259373E-2</v>
      </c>
    </row>
    <row r="29" spans="2:13" ht="15.75" x14ac:dyDescent="0.25">
      <c r="B29" s="50">
        <v>2002</v>
      </c>
      <c r="C29" s="51">
        <v>5762.5986199545323</v>
      </c>
      <c r="D29" s="52">
        <f t="shared" ca="1" si="2"/>
        <v>7337.3310533288022</v>
      </c>
      <c r="E29" s="52">
        <f t="shared" ca="1" si="3"/>
        <v>-1574.7324333742699</v>
      </c>
      <c r="F29" s="53">
        <f t="shared" ca="1" si="4"/>
        <v>6707.4380799790943</v>
      </c>
      <c r="G29" s="54">
        <f t="shared" ca="1" si="5"/>
        <v>233.94880135837948</v>
      </c>
      <c r="H29" s="55">
        <f t="shared" ca="1" si="6"/>
        <v>2479782.2367208493</v>
      </c>
      <c r="L29" s="72">
        <f t="shared" ca="1" si="0"/>
        <v>-0.27326776290150412</v>
      </c>
      <c r="M29" s="73"/>
    </row>
    <row r="30" spans="2:13" ht="15.75" x14ac:dyDescent="0.25">
      <c r="B30" s="50">
        <v>2003</v>
      </c>
      <c r="C30" s="51">
        <v>5661.3677739321747</v>
      </c>
      <c r="D30" s="52">
        <f t="shared" ca="1" si="2"/>
        <v>6941.3868813374738</v>
      </c>
      <c r="E30" s="52">
        <f t="shared" ca="1" si="3"/>
        <v>-1280.0191074052991</v>
      </c>
      <c r="F30" s="53">
        <f t="shared" ca="1" si="4"/>
        <v>6429.3792383753544</v>
      </c>
      <c r="G30" s="54">
        <f t="shared" ca="1" si="5"/>
        <v>227.548705821353</v>
      </c>
      <c r="H30" s="55">
        <f t="shared" ca="1" si="6"/>
        <v>1638448.9153226586</v>
      </c>
      <c r="L30" s="72">
        <f t="shared" ca="1" si="0"/>
        <v>-0.22609714798942404</v>
      </c>
      <c r="M30" s="73">
        <f ca="1">ABS(E30/C30)</f>
        <v>0.22609714798942404</v>
      </c>
    </row>
    <row r="31" spans="2:13" ht="15.75" x14ac:dyDescent="0.25">
      <c r="B31" s="50">
        <v>2004</v>
      </c>
      <c r="C31" s="51">
        <v>6653.3524260703689</v>
      </c>
      <c r="D31" s="52">
        <f t="shared" ca="1" si="2"/>
        <v>6656.9279441967074</v>
      </c>
      <c r="E31" s="52">
        <f t="shared" ca="1" si="3"/>
        <v>-3.5755181263384657</v>
      </c>
      <c r="F31" s="53">
        <f t="shared" ca="1" si="4"/>
        <v>6655.4977369461722</v>
      </c>
      <c r="G31" s="54">
        <f t="shared" ca="1" si="5"/>
        <v>227.53082823072131</v>
      </c>
      <c r="H31" s="55">
        <f t="shared" ca="1" si="6"/>
        <v>12.784329871774933</v>
      </c>
      <c r="L31" s="72">
        <f t="shared" ca="1" si="0"/>
        <v>-5.374009818461177E-4</v>
      </c>
      <c r="M31" s="73">
        <f ca="1">ABS(E31/C31)</f>
        <v>5.374009818461177E-4</v>
      </c>
    </row>
    <row r="32" spans="2:13" ht="15.75" x14ac:dyDescent="0.25">
      <c r="B32" s="50">
        <v>2005</v>
      </c>
      <c r="C32" s="51">
        <v>7635.3116732549115</v>
      </c>
      <c r="D32" s="52">
        <f t="shared" ca="1" si="2"/>
        <v>6883.0285651768936</v>
      </c>
      <c r="E32" s="52">
        <f t="shared" ca="1" si="3"/>
        <v>752.2831080780179</v>
      </c>
      <c r="F32" s="53">
        <f t="shared" ca="1" si="4"/>
        <v>7183.9418084081008</v>
      </c>
      <c r="G32" s="54">
        <f t="shared" ca="1" si="5"/>
        <v>231.2922437711114</v>
      </c>
      <c r="H32" s="55">
        <f t="shared" ca="1" si="6"/>
        <v>565929.87469952274</v>
      </c>
      <c r="L32" s="72">
        <f t="shared" ca="1" si="0"/>
        <v>9.8526836921815103E-2</v>
      </c>
      <c r="M32" s="73">
        <f ca="1">ABS(E32/C32)</f>
        <v>9.8526836921815103E-2</v>
      </c>
    </row>
    <row r="33" spans="2:13" ht="15.75" x14ac:dyDescent="0.25">
      <c r="B33" s="50">
        <v>2006</v>
      </c>
      <c r="C33" s="51">
        <v>8245.0143504055541</v>
      </c>
      <c r="D33" s="52">
        <f t="shared" ca="1" si="2"/>
        <v>7415.2340521792121</v>
      </c>
      <c r="E33" s="52">
        <f t="shared" ca="1" si="3"/>
        <v>829.78029822634198</v>
      </c>
      <c r="F33" s="53">
        <f t="shared" ca="1" si="4"/>
        <v>7747.1461714697489</v>
      </c>
      <c r="G33" s="54">
        <f t="shared" ca="1" si="5"/>
        <v>235.44114526224311</v>
      </c>
      <c r="H33" s="55">
        <f t="shared" ca="1" si="6"/>
        <v>688535.34332459699</v>
      </c>
      <c r="L33" s="72">
        <f t="shared" ca="1" si="0"/>
        <v>0.10064024912043081</v>
      </c>
      <c r="M33" s="73">
        <f ca="1">ABS(E33/C33)</f>
        <v>0.10064024912043081</v>
      </c>
    </row>
    <row r="34" spans="2:13" ht="16.5" thickBot="1" x14ac:dyDescent="0.3">
      <c r="B34" s="56">
        <v>2007</v>
      </c>
      <c r="C34" s="57">
        <v>8647.7773849999994</v>
      </c>
      <c r="D34" s="58">
        <f t="shared" ca="1" si="2"/>
        <v>7982.5873167319924</v>
      </c>
      <c r="E34" s="58">
        <f t="shared" ca="1" si="3"/>
        <v>665.19006826800705</v>
      </c>
      <c r="F34" s="59">
        <f t="shared" ca="1" si="4"/>
        <v>8248.6633440391961</v>
      </c>
      <c r="G34" s="60">
        <f t="shared" ca="1" si="5"/>
        <v>238.76709560358316</v>
      </c>
      <c r="H34" s="61">
        <f t="shared" ca="1" si="6"/>
        <v>442477.82692239591</v>
      </c>
      <c r="L34" s="74">
        <f t="shared" ca="1" si="0"/>
        <v>7.692035058878971E-2</v>
      </c>
      <c r="M34" s="75">
        <f ca="1">ABS(E34/C34)</f>
        <v>7.692035058878971E-2</v>
      </c>
    </row>
    <row r="35" spans="2:13" ht="15.75" x14ac:dyDescent="0.25">
      <c r="B35" s="44">
        <v>2008</v>
      </c>
      <c r="C35" s="62"/>
      <c r="D35" s="46">
        <f t="shared" ca="1" si="2"/>
        <v>8487.4304396427797</v>
      </c>
      <c r="E35" s="62"/>
      <c r="F35" s="47">
        <f t="shared" ca="1" si="4"/>
        <v>8487.4304396427797</v>
      </c>
      <c r="G35" s="48">
        <f t="shared" ca="1" si="5"/>
        <v>238.76709560358316</v>
      </c>
      <c r="H35" s="63"/>
    </row>
    <row r="36" spans="2:13" ht="15.75" x14ac:dyDescent="0.25">
      <c r="B36" s="50">
        <v>2009</v>
      </c>
      <c r="C36" s="64"/>
      <c r="D36" s="52">
        <f t="shared" ca="1" si="2"/>
        <v>8726.1975352463633</v>
      </c>
      <c r="E36" s="64"/>
      <c r="F36" s="53">
        <f t="shared" ca="1" si="4"/>
        <v>8726.1975352463633</v>
      </c>
      <c r="G36" s="54">
        <f t="shared" ca="1" si="5"/>
        <v>238.76709560358316</v>
      </c>
      <c r="H36" s="65"/>
    </row>
    <row r="37" spans="2:13" ht="15.75" x14ac:dyDescent="0.25">
      <c r="B37" s="50">
        <v>2010</v>
      </c>
      <c r="C37" s="64"/>
      <c r="D37" s="52">
        <f t="shared" ca="1" si="2"/>
        <v>8964.9646308499468</v>
      </c>
      <c r="E37" s="64"/>
      <c r="F37" s="53">
        <f t="shared" ca="1" si="4"/>
        <v>8964.9646308499468</v>
      </c>
      <c r="G37" s="54">
        <f t="shared" ca="1" si="5"/>
        <v>238.76709560358316</v>
      </c>
      <c r="H37" s="65"/>
    </row>
    <row r="38" spans="2:13" ht="15.75" x14ac:dyDescent="0.25">
      <c r="B38" s="50">
        <v>2011</v>
      </c>
      <c r="C38" s="64"/>
      <c r="D38" s="52">
        <f t="shared" ca="1" si="2"/>
        <v>9203.7317264535304</v>
      </c>
      <c r="E38" s="64"/>
      <c r="F38" s="53">
        <f t="shared" ca="1" si="4"/>
        <v>9203.7317264535304</v>
      </c>
      <c r="G38" s="54">
        <f t="shared" ca="1" si="5"/>
        <v>238.76709560358316</v>
      </c>
      <c r="H38" s="65"/>
    </row>
    <row r="39" spans="2:13" ht="16.5" thickBot="1" x14ac:dyDescent="0.3">
      <c r="B39" s="56">
        <v>2012</v>
      </c>
      <c r="C39" s="66"/>
      <c r="D39" s="58">
        <f t="shared" ca="1" si="2"/>
        <v>9442.498822057114</v>
      </c>
      <c r="E39" s="66"/>
      <c r="F39" s="59">
        <f t="shared" ca="1" si="4"/>
        <v>9442.498822057114</v>
      </c>
      <c r="G39" s="60">
        <f t="shared" ca="1" si="5"/>
        <v>238.76709560358316</v>
      </c>
      <c r="H39" s="67"/>
    </row>
  </sheetData>
  <mergeCells count="2">
    <mergeCell ref="B1:H1"/>
    <mergeCell ref="I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39"/>
  <sheetViews>
    <sheetView zoomScale="75" zoomScaleNormal="75" workbookViewId="0">
      <pane xSplit="2" ySplit="6" topLeftCell="C7" activePane="bottomRight" state="frozen"/>
      <selection activeCell="B7" activeCellId="1" sqref="B5:D5 B7:D39"/>
      <selection pane="topRight" activeCell="B7" activeCellId="1" sqref="B5:D5 B7:D39"/>
      <selection pane="bottomLeft" activeCell="B7" activeCellId="1" sqref="B5:D5 B7:D39"/>
      <selection pane="bottomRight" activeCell="B7" activeCellId="1" sqref="B5:D5 B7:D39"/>
    </sheetView>
  </sheetViews>
  <sheetFormatPr defaultRowHeight="15" x14ac:dyDescent="0.25"/>
  <cols>
    <col min="4" max="4" width="10.42578125" bestFit="1" customWidth="1"/>
    <col min="5" max="5" width="11.42578125" bestFit="1" customWidth="1"/>
    <col min="6" max="6" width="10.85546875" bestFit="1" customWidth="1"/>
    <col min="7" max="7" width="7.5703125" bestFit="1" customWidth="1"/>
    <col min="8" max="8" width="14.42578125" bestFit="1" customWidth="1"/>
    <col min="16" max="16" width="28.85546875" bestFit="1" customWidth="1"/>
  </cols>
  <sheetData>
    <row r="1" spans="2:16" ht="19.5" thickBot="1" x14ac:dyDescent="0.3">
      <c r="B1" s="207" t="s">
        <v>23</v>
      </c>
      <c r="C1" s="208"/>
      <c r="D1" s="208"/>
      <c r="E1" s="208"/>
      <c r="F1" s="208"/>
      <c r="G1" s="208"/>
      <c r="H1" s="209"/>
      <c r="I1" s="218" t="s">
        <v>40</v>
      </c>
      <c r="J1" s="219"/>
      <c r="K1" s="219"/>
      <c r="L1" s="219"/>
      <c r="M1" s="219"/>
    </row>
    <row r="2" spans="2:16" ht="19.5" thickBot="1" x14ac:dyDescent="0.3">
      <c r="B2" s="25"/>
      <c r="C2" s="24"/>
      <c r="D2" s="24"/>
      <c r="E2" s="24"/>
      <c r="F2" s="24"/>
      <c r="G2" s="24"/>
      <c r="H2" s="26" t="s">
        <v>24</v>
      </c>
    </row>
    <row r="3" spans="2:16" ht="16.5" thickBot="1" x14ac:dyDescent="0.3">
      <c r="B3" s="27"/>
      <c r="C3" s="28"/>
      <c r="D3" s="29"/>
      <c r="E3" s="30" t="s">
        <v>25</v>
      </c>
      <c r="F3" s="31" t="s">
        <v>26</v>
      </c>
      <c r="G3" s="31" t="s">
        <v>27</v>
      </c>
      <c r="H3" s="32">
        <f ca="1">SQRT(H5)</f>
        <v>493.65379566258019</v>
      </c>
    </row>
    <row r="4" spans="2:16" ht="16.5" thickBot="1" x14ac:dyDescent="0.3">
      <c r="B4" s="33"/>
      <c r="C4" s="34" t="s">
        <v>28</v>
      </c>
      <c r="E4" s="35">
        <f ca="1">AVERAGE(E7:E34)</f>
        <v>-5.6475777059928953</v>
      </c>
      <c r="F4" s="68">
        <v>0.6</v>
      </c>
      <c r="G4" s="68">
        <f ca="1">INDIRECT(P6)</f>
        <v>5.0000000000000001E-3</v>
      </c>
      <c r="H4" s="37" t="s">
        <v>29</v>
      </c>
    </row>
    <row r="5" spans="2:16" ht="16.5" thickBot="1" x14ac:dyDescent="0.3">
      <c r="B5" s="38" t="s">
        <v>30</v>
      </c>
      <c r="C5" s="37" t="s">
        <v>31</v>
      </c>
      <c r="D5" s="26" t="s">
        <v>32</v>
      </c>
      <c r="E5" s="26" t="s">
        <v>33</v>
      </c>
      <c r="F5" s="1" t="s">
        <v>34</v>
      </c>
      <c r="G5" s="2" t="s">
        <v>35</v>
      </c>
      <c r="H5" s="39">
        <f ca="1">AVERAGE(H7:H34)</f>
        <v>243694.06997207247</v>
      </c>
    </row>
    <row r="6" spans="2:16" ht="16.5" thickBot="1" x14ac:dyDescent="0.3">
      <c r="B6" s="40" t="s">
        <v>36</v>
      </c>
      <c r="C6" s="41"/>
      <c r="D6" s="41"/>
      <c r="E6" s="41"/>
      <c r="F6" s="42">
        <v>1855.0762555918709</v>
      </c>
      <c r="G6" s="43">
        <v>242.282847529827</v>
      </c>
      <c r="H6" s="26" t="s">
        <v>37</v>
      </c>
      <c r="L6" s="70"/>
      <c r="M6" s="71">
        <f ca="1">AVERAGE(M7:M34)</f>
        <v>5.3646950515135024E-2</v>
      </c>
      <c r="P6" s="186" t="str">
        <f ca="1">CELL("address",'Tbl 4.3'!O26)</f>
        <v>'[PAD505.Budget Tools Chapter 04 Text Examples and Exercises.xlsx]Tbl 4.3'!$O$26</v>
      </c>
    </row>
    <row r="7" spans="2:16" ht="15.75" x14ac:dyDescent="0.25">
      <c r="B7" s="44">
        <v>1980</v>
      </c>
      <c r="C7" s="45">
        <v>2210.0401142314217</v>
      </c>
      <c r="D7" s="46">
        <f>F6+G6</f>
        <v>2097.3591031216979</v>
      </c>
      <c r="E7" s="46">
        <f>C7-D7</f>
        <v>112.68101110972384</v>
      </c>
      <c r="F7" s="47">
        <f>D7+F$4*E7</f>
        <v>2164.9677097875324</v>
      </c>
      <c r="G7" s="48">
        <f ca="1">G6+E7*G$4</f>
        <v>242.84625258537562</v>
      </c>
      <c r="H7" s="49">
        <f>E7^2</f>
        <v>12697.010264709708</v>
      </c>
      <c r="L7" s="72">
        <f t="shared" ref="L7:L34" si="0">E7/C7</f>
        <v>5.0985957396936454E-2</v>
      </c>
      <c r="M7" s="73">
        <f t="shared" ref="M7:M28" si="1">ABS(E7/C7)</f>
        <v>5.0985957396936454E-2</v>
      </c>
    </row>
    <row r="8" spans="2:16" ht="15.75" x14ac:dyDescent="0.25">
      <c r="B8" s="50">
        <v>1981</v>
      </c>
      <c r="C8" s="51">
        <v>2320.5853488519956</v>
      </c>
      <c r="D8" s="52">
        <f t="shared" ref="D8:D39" ca="1" si="2">F7+G7</f>
        <v>2407.813962372908</v>
      </c>
      <c r="E8" s="52">
        <f t="shared" ref="E8:E34" ca="1" si="3">C8-D8</f>
        <v>-87.228613520912404</v>
      </c>
      <c r="F8" s="53">
        <f t="shared" ref="F8:F39" ca="1" si="4">D8+F$4*E8</f>
        <v>2355.4767942603607</v>
      </c>
      <c r="G8" s="54">
        <f t="shared" ref="G8:G39" ca="1" si="5">G7+E8*G$4</f>
        <v>242.41010951777105</v>
      </c>
      <c r="H8" s="55">
        <f t="shared" ref="H8:H34" ca="1" si="6">E8^2</f>
        <v>7608.8310167807022</v>
      </c>
      <c r="L8" s="72">
        <f t="shared" ca="1" si="0"/>
        <v>-3.7589056383582189E-2</v>
      </c>
      <c r="M8" s="73">
        <f t="shared" ca="1" si="1"/>
        <v>3.7589056383582189E-2</v>
      </c>
    </row>
    <row r="9" spans="2:16" ht="15.75" x14ac:dyDescent="0.25">
      <c r="B9" s="50">
        <v>1982</v>
      </c>
      <c r="C9" s="51">
        <v>2488.3003888711573</v>
      </c>
      <c r="D9" s="52">
        <f t="shared" ca="1" si="2"/>
        <v>2597.8869037781319</v>
      </c>
      <c r="E9" s="52">
        <f t="shared" ca="1" si="3"/>
        <v>-109.58651490697457</v>
      </c>
      <c r="F9" s="53">
        <f t="shared" ca="1" si="4"/>
        <v>2532.1349948339471</v>
      </c>
      <c r="G9" s="54">
        <f t="shared" ca="1" si="5"/>
        <v>241.86217694323616</v>
      </c>
      <c r="H9" s="55">
        <f t="shared" ca="1" si="6"/>
        <v>12009.204249456559</v>
      </c>
      <c r="L9" s="72">
        <f t="shared" ca="1" si="0"/>
        <v>-4.4040709633409496E-2</v>
      </c>
      <c r="M9" s="73">
        <f t="shared" ca="1" si="1"/>
        <v>4.4040709633409496E-2</v>
      </c>
    </row>
    <row r="10" spans="2:16" ht="15.75" x14ac:dyDescent="0.25">
      <c r="B10" s="50">
        <v>1983</v>
      </c>
      <c r="C10" s="51">
        <v>2767.6827557708266</v>
      </c>
      <c r="D10" s="52">
        <f t="shared" ca="1" si="2"/>
        <v>2773.9971717771832</v>
      </c>
      <c r="E10" s="52">
        <f t="shared" ca="1" si="3"/>
        <v>-6.3144160063566233</v>
      </c>
      <c r="F10" s="53">
        <f t="shared" ca="1" si="4"/>
        <v>2770.2085221733691</v>
      </c>
      <c r="G10" s="54">
        <f t="shared" ca="1" si="5"/>
        <v>241.83060486320437</v>
      </c>
      <c r="H10" s="55">
        <f t="shared" ca="1" si="6"/>
        <v>39.871849501332726</v>
      </c>
      <c r="L10" s="72">
        <f t="shared" ca="1" si="0"/>
        <v>-2.2814811391192111E-3</v>
      </c>
      <c r="M10" s="73">
        <f t="shared" ca="1" si="1"/>
        <v>2.2814811391192111E-3</v>
      </c>
    </row>
    <row r="11" spans="2:16" ht="15.75" x14ac:dyDescent="0.25">
      <c r="B11" s="50">
        <v>1984</v>
      </c>
      <c r="C11" s="51">
        <v>3082.9489746670729</v>
      </c>
      <c r="D11" s="52">
        <f t="shared" ca="1" si="2"/>
        <v>3012.0391270365735</v>
      </c>
      <c r="E11" s="52">
        <f t="shared" ca="1" si="3"/>
        <v>70.909847630499371</v>
      </c>
      <c r="F11" s="53">
        <f t="shared" ca="1" si="4"/>
        <v>3054.585035614873</v>
      </c>
      <c r="G11" s="54">
        <f t="shared" ca="1" si="5"/>
        <v>242.18515410135686</v>
      </c>
      <c r="H11" s="55">
        <f t="shared" ca="1" si="6"/>
        <v>5028.2064909806377</v>
      </c>
      <c r="L11" s="72">
        <f t="shared" ca="1" si="0"/>
        <v>2.3000655610317687E-2</v>
      </c>
      <c r="M11" s="73">
        <f t="shared" ca="1" si="1"/>
        <v>2.3000655610317687E-2</v>
      </c>
    </row>
    <row r="12" spans="2:16" ht="15.75" x14ac:dyDescent="0.25">
      <c r="B12" s="50">
        <v>1985</v>
      </c>
      <c r="C12" s="51">
        <v>3348.8397492851182</v>
      </c>
      <c r="D12" s="52">
        <f t="shared" ca="1" si="2"/>
        <v>3296.7701897162301</v>
      </c>
      <c r="E12" s="52">
        <f t="shared" ca="1" si="3"/>
        <v>52.069559568888053</v>
      </c>
      <c r="F12" s="53">
        <f t="shared" ca="1" si="4"/>
        <v>3328.0119254575629</v>
      </c>
      <c r="G12" s="54">
        <f t="shared" ca="1" si="5"/>
        <v>242.4455018992013</v>
      </c>
      <c r="H12" s="55">
        <f t="shared" ca="1" si="6"/>
        <v>2711.2390336979815</v>
      </c>
      <c r="L12" s="72">
        <f t="shared" ca="1" si="0"/>
        <v>1.5548537244878147E-2</v>
      </c>
      <c r="M12" s="73">
        <f t="shared" ca="1" si="1"/>
        <v>1.5548537244878147E-2</v>
      </c>
    </row>
    <row r="13" spans="2:16" ht="15.75" x14ac:dyDescent="0.25">
      <c r="B13" s="50">
        <v>1986</v>
      </c>
      <c r="C13" s="51">
        <v>3430.8469746135684</v>
      </c>
      <c r="D13" s="52">
        <f t="shared" ca="1" si="2"/>
        <v>3570.4574273567641</v>
      </c>
      <c r="E13" s="52">
        <f t="shared" ca="1" si="3"/>
        <v>-139.61045274319576</v>
      </c>
      <c r="F13" s="53">
        <f t="shared" ca="1" si="4"/>
        <v>3486.6911557108465</v>
      </c>
      <c r="G13" s="54">
        <f t="shared" ca="1" si="5"/>
        <v>241.74744963548534</v>
      </c>
      <c r="H13" s="55">
        <f t="shared" ca="1" si="6"/>
        <v>19491.078515160098</v>
      </c>
      <c r="L13" s="72">
        <f t="shared" ca="1" si="0"/>
        <v>-4.0692707595599106E-2</v>
      </c>
      <c r="M13" s="73">
        <f t="shared" ca="1" si="1"/>
        <v>4.0692707595599106E-2</v>
      </c>
    </row>
    <row r="14" spans="2:16" ht="15.75" x14ac:dyDescent="0.25">
      <c r="B14" s="50">
        <v>1987</v>
      </c>
      <c r="C14" s="51">
        <v>3943.7081188110842</v>
      </c>
      <c r="D14" s="52">
        <f t="shared" ca="1" si="2"/>
        <v>3728.4386053463318</v>
      </c>
      <c r="E14" s="52">
        <f t="shared" ca="1" si="3"/>
        <v>215.26951346475244</v>
      </c>
      <c r="F14" s="53">
        <f t="shared" ca="1" si="4"/>
        <v>3857.6003134251832</v>
      </c>
      <c r="G14" s="54">
        <f t="shared" ca="1" si="5"/>
        <v>242.82379720280909</v>
      </c>
      <c r="H14" s="55">
        <f t="shared" ca="1" si="6"/>
        <v>46340.963427351227</v>
      </c>
      <c r="L14" s="72">
        <f t="shared" ca="1" si="0"/>
        <v>5.4585559321172601E-2</v>
      </c>
      <c r="M14" s="73">
        <f t="shared" ca="1" si="1"/>
        <v>5.4585559321172601E-2</v>
      </c>
    </row>
    <row r="15" spans="2:16" ht="15.75" x14ac:dyDescent="0.25">
      <c r="B15" s="50">
        <v>1988</v>
      </c>
      <c r="C15" s="51">
        <v>3656.2588299140139</v>
      </c>
      <c r="D15" s="52">
        <f t="shared" ca="1" si="2"/>
        <v>4100.4241106279924</v>
      </c>
      <c r="E15" s="52">
        <f t="shared" ca="1" si="3"/>
        <v>-444.16528071397852</v>
      </c>
      <c r="F15" s="53">
        <f t="shared" ca="1" si="4"/>
        <v>3833.9249421996051</v>
      </c>
      <c r="G15" s="54">
        <f t="shared" ca="1" si="5"/>
        <v>240.60297079923919</v>
      </c>
      <c r="H15" s="55">
        <f t="shared" ca="1" si="6"/>
        <v>197282.79659172732</v>
      </c>
      <c r="L15" s="72">
        <f t="shared" ca="1" si="0"/>
        <v>-0.12148080903901001</v>
      </c>
      <c r="M15" s="73">
        <f t="shared" ca="1" si="1"/>
        <v>0.12148080903901001</v>
      </c>
    </row>
    <row r="16" spans="2:16" ht="15.75" x14ac:dyDescent="0.25">
      <c r="B16" s="50">
        <v>1989</v>
      </c>
      <c r="C16" s="51">
        <v>4083.9282197049829</v>
      </c>
      <c r="D16" s="52">
        <f t="shared" ca="1" si="2"/>
        <v>4074.5279129988444</v>
      </c>
      <c r="E16" s="52">
        <f t="shared" ca="1" si="3"/>
        <v>9.4003067061385082</v>
      </c>
      <c r="F16" s="53">
        <f t="shared" ca="1" si="4"/>
        <v>4080.1680970225275</v>
      </c>
      <c r="G16" s="54">
        <f t="shared" ca="1" si="5"/>
        <v>240.64997233276989</v>
      </c>
      <c r="H16" s="55">
        <f t="shared" ca="1" si="6"/>
        <v>88.365766169472607</v>
      </c>
      <c r="L16" s="72">
        <f t="shared" ca="1" si="0"/>
        <v>2.3017805897718674E-3</v>
      </c>
      <c r="M16" s="73">
        <f t="shared" ca="1" si="1"/>
        <v>2.3017805897718674E-3</v>
      </c>
    </row>
    <row r="17" spans="2:13" ht="15.75" x14ac:dyDescent="0.25">
      <c r="B17" s="50">
        <v>1990</v>
      </c>
      <c r="C17" s="51">
        <v>4021.001713465726</v>
      </c>
      <c r="D17" s="52">
        <f t="shared" ca="1" si="2"/>
        <v>4320.8180693552977</v>
      </c>
      <c r="E17" s="52">
        <f t="shared" ca="1" si="3"/>
        <v>-299.8163558895717</v>
      </c>
      <c r="F17" s="53">
        <f t="shared" ca="1" si="4"/>
        <v>4140.9282558215546</v>
      </c>
      <c r="G17" s="54">
        <f t="shared" ca="1" si="5"/>
        <v>239.15089055332203</v>
      </c>
      <c r="H17" s="55">
        <f t="shared" ca="1" si="6"/>
        <v>89889.847258902315</v>
      </c>
      <c r="L17" s="72">
        <f t="shared" ca="1" si="0"/>
        <v>-7.4562603364612387E-2</v>
      </c>
      <c r="M17" s="73">
        <f t="shared" ca="1" si="1"/>
        <v>7.4562603364612387E-2</v>
      </c>
    </row>
    <row r="18" spans="2:13" ht="15.75" x14ac:dyDescent="0.25">
      <c r="B18" s="50">
        <v>1991</v>
      </c>
      <c r="C18" s="51">
        <v>4254.8901907714198</v>
      </c>
      <c r="D18" s="52">
        <f t="shared" ca="1" si="2"/>
        <v>4380.0791463748765</v>
      </c>
      <c r="E18" s="52">
        <f t="shared" ca="1" si="3"/>
        <v>-125.18895560345663</v>
      </c>
      <c r="F18" s="53">
        <f t="shared" ca="1" si="4"/>
        <v>4304.9657730128029</v>
      </c>
      <c r="G18" s="54">
        <f t="shared" ca="1" si="5"/>
        <v>238.52494577530476</v>
      </c>
      <c r="H18" s="55">
        <f t="shared" ca="1" si="6"/>
        <v>15672.274605084236</v>
      </c>
      <c r="L18" s="72">
        <f t="shared" ca="1" si="0"/>
        <v>-2.9422370493833973E-2</v>
      </c>
      <c r="M18" s="73">
        <f t="shared" ca="1" si="1"/>
        <v>2.9422370493833973E-2</v>
      </c>
    </row>
    <row r="19" spans="2:13" ht="15.75" x14ac:dyDescent="0.25">
      <c r="B19" s="50">
        <v>1992</v>
      </c>
      <c r="C19" s="51">
        <v>4772.4536102034272</v>
      </c>
      <c r="D19" s="52">
        <f t="shared" ca="1" si="2"/>
        <v>4543.4907187881072</v>
      </c>
      <c r="E19" s="52">
        <f t="shared" ca="1" si="3"/>
        <v>228.96289141531997</v>
      </c>
      <c r="F19" s="53">
        <f t="shared" ca="1" si="4"/>
        <v>4680.8684536372994</v>
      </c>
      <c r="G19" s="54">
        <f t="shared" ca="1" si="5"/>
        <v>239.66976023238135</v>
      </c>
      <c r="H19" s="55">
        <f t="shared" ca="1" si="6"/>
        <v>52424.005645263605</v>
      </c>
      <c r="L19" s="72">
        <f t="shared" ca="1" si="0"/>
        <v>4.7975928131768757E-2</v>
      </c>
      <c r="M19" s="73">
        <f t="shared" ca="1" si="1"/>
        <v>4.7975928131768757E-2</v>
      </c>
    </row>
    <row r="20" spans="2:13" ht="15.75" x14ac:dyDescent="0.25">
      <c r="B20" s="50">
        <v>1993</v>
      </c>
      <c r="C20" s="51">
        <v>4979.2762534247549</v>
      </c>
      <c r="D20" s="52">
        <f t="shared" ca="1" si="2"/>
        <v>4920.5382138696805</v>
      </c>
      <c r="E20" s="52">
        <f t="shared" ca="1" si="3"/>
        <v>58.738039555074465</v>
      </c>
      <c r="F20" s="53">
        <f t="shared" ca="1" si="4"/>
        <v>4955.7810376027255</v>
      </c>
      <c r="G20" s="54">
        <f t="shared" ca="1" si="5"/>
        <v>239.96345043015671</v>
      </c>
      <c r="H20" s="55">
        <f t="shared" ca="1" si="6"/>
        <v>3450.1572907734926</v>
      </c>
      <c r="L20" s="72">
        <f t="shared" ca="1" si="0"/>
        <v>1.1796501452329409E-2</v>
      </c>
      <c r="M20" s="73">
        <f t="shared" ca="1" si="1"/>
        <v>1.1796501452329409E-2</v>
      </c>
    </row>
    <row r="21" spans="2:13" ht="15.75" x14ac:dyDescent="0.25">
      <c r="B21" s="50">
        <v>1994</v>
      </c>
      <c r="C21" s="51">
        <v>4968.9274293594626</v>
      </c>
      <c r="D21" s="52">
        <f t="shared" ca="1" si="2"/>
        <v>5195.7444880328821</v>
      </c>
      <c r="E21" s="52">
        <f t="shared" ca="1" si="3"/>
        <v>-226.81705867341952</v>
      </c>
      <c r="F21" s="53">
        <f t="shared" ca="1" si="4"/>
        <v>5059.6542528288301</v>
      </c>
      <c r="G21" s="54">
        <f t="shared" ca="1" si="5"/>
        <v>238.82936513678962</v>
      </c>
      <c r="H21" s="55">
        <f t="shared" ca="1" si="6"/>
        <v>51445.978105261434</v>
      </c>
      <c r="L21" s="72">
        <f t="shared" ca="1" si="0"/>
        <v>-4.5647086196760611E-2</v>
      </c>
      <c r="M21" s="73">
        <f t="shared" ca="1" si="1"/>
        <v>4.5647086196760611E-2</v>
      </c>
    </row>
    <row r="22" spans="2:13" ht="15.75" x14ac:dyDescent="0.25">
      <c r="B22" s="50">
        <v>1995</v>
      </c>
      <c r="C22" s="51">
        <v>4894.3448620631007</v>
      </c>
      <c r="D22" s="52">
        <f t="shared" ca="1" si="2"/>
        <v>5298.4836179656195</v>
      </c>
      <c r="E22" s="52">
        <f t="shared" ca="1" si="3"/>
        <v>-404.13875590251882</v>
      </c>
      <c r="F22" s="53">
        <f t="shared" ca="1" si="4"/>
        <v>5056.0003644241078</v>
      </c>
      <c r="G22" s="54">
        <f t="shared" ca="1" si="5"/>
        <v>236.80867135727703</v>
      </c>
      <c r="H22" s="55">
        <f t="shared" ca="1" si="6"/>
        <v>163328.1340224357</v>
      </c>
      <c r="L22" s="72">
        <f t="shared" ca="1" si="0"/>
        <v>-8.2572594962620441E-2</v>
      </c>
      <c r="M22" s="73">
        <f t="shared" ca="1" si="1"/>
        <v>8.2572594962620441E-2</v>
      </c>
    </row>
    <row r="23" spans="2:13" ht="15.75" x14ac:dyDescent="0.25">
      <c r="B23" s="50">
        <v>1996</v>
      </c>
      <c r="C23" s="51">
        <v>5173.7652173680472</v>
      </c>
      <c r="D23" s="52">
        <f t="shared" ca="1" si="2"/>
        <v>5292.8090357813853</v>
      </c>
      <c r="E23" s="52">
        <f t="shared" ca="1" si="3"/>
        <v>-119.04381841333816</v>
      </c>
      <c r="F23" s="53">
        <f t="shared" ca="1" si="4"/>
        <v>5221.3827447333824</v>
      </c>
      <c r="G23" s="54">
        <f t="shared" ca="1" si="5"/>
        <v>236.21345226521035</v>
      </c>
      <c r="H23" s="55">
        <f t="shared" ca="1" si="6"/>
        <v>14171.43070242783</v>
      </c>
      <c r="L23" s="72">
        <f t="shared" ca="1" si="0"/>
        <v>-2.3009126508816938E-2</v>
      </c>
      <c r="M23" s="73">
        <f t="shared" ca="1" si="1"/>
        <v>2.3009126508816938E-2</v>
      </c>
    </row>
    <row r="24" spans="2:13" ht="15.75" x14ac:dyDescent="0.25">
      <c r="B24" s="50">
        <v>1997</v>
      </c>
      <c r="C24" s="51">
        <v>5648.2332614708403</v>
      </c>
      <c r="D24" s="52">
        <f t="shared" ca="1" si="2"/>
        <v>5457.5961969985929</v>
      </c>
      <c r="E24" s="52">
        <f t="shared" ca="1" si="3"/>
        <v>190.6370644722474</v>
      </c>
      <c r="F24" s="53">
        <f t="shared" ca="1" si="4"/>
        <v>5571.9784356819409</v>
      </c>
      <c r="G24" s="54">
        <f t="shared" ca="1" si="5"/>
        <v>237.16663758757159</v>
      </c>
      <c r="H24" s="55">
        <f t="shared" ca="1" si="6"/>
        <v>36342.490350595814</v>
      </c>
      <c r="L24" s="72">
        <f t="shared" ca="1" si="0"/>
        <v>3.3751627393413308E-2</v>
      </c>
      <c r="M24" s="73">
        <f t="shared" ca="1" si="1"/>
        <v>3.3751627393413308E-2</v>
      </c>
    </row>
    <row r="25" spans="2:13" ht="15.75" x14ac:dyDescent="0.25">
      <c r="B25" s="50">
        <v>1998</v>
      </c>
      <c r="C25" s="51">
        <v>6547.2667608490465</v>
      </c>
      <c r="D25" s="52">
        <f t="shared" ca="1" si="2"/>
        <v>5809.1450732695121</v>
      </c>
      <c r="E25" s="52">
        <f t="shared" ca="1" si="3"/>
        <v>738.12168757953441</v>
      </c>
      <c r="F25" s="53">
        <f t="shared" ca="1" si="4"/>
        <v>6252.0180858172325</v>
      </c>
      <c r="G25" s="54">
        <f t="shared" ca="1" si="5"/>
        <v>240.85724602546927</v>
      </c>
      <c r="H25" s="55">
        <f t="shared" ca="1" si="6"/>
        <v>544823.62567525986</v>
      </c>
      <c r="L25" s="72">
        <f t="shared" ca="1" si="0"/>
        <v>0.11273737798394137</v>
      </c>
      <c r="M25" s="73">
        <f t="shared" ca="1" si="1"/>
        <v>0.11273737798394137</v>
      </c>
    </row>
    <row r="26" spans="2:13" ht="15.75" x14ac:dyDescent="0.25">
      <c r="B26" s="50">
        <v>1999</v>
      </c>
      <c r="C26" s="51">
        <v>6871.8291108284693</v>
      </c>
      <c r="D26" s="52">
        <f t="shared" ca="1" si="2"/>
        <v>6492.8753318427016</v>
      </c>
      <c r="E26" s="52">
        <f t="shared" ca="1" si="3"/>
        <v>378.95377898576771</v>
      </c>
      <c r="F26" s="53">
        <f t="shared" ca="1" si="4"/>
        <v>6720.2475992341624</v>
      </c>
      <c r="G26" s="54">
        <f t="shared" ca="1" si="5"/>
        <v>242.7520149203981</v>
      </c>
      <c r="H26" s="55">
        <f t="shared" ca="1" si="6"/>
        <v>143605.96660759408</v>
      </c>
      <c r="L26" s="72">
        <f t="shared" ca="1" si="0"/>
        <v>5.5145984114858312E-2</v>
      </c>
      <c r="M26" s="73">
        <f t="shared" ca="1" si="1"/>
        <v>5.5145984114858312E-2</v>
      </c>
    </row>
    <row r="27" spans="2:13" ht="15.75" x14ac:dyDescent="0.25">
      <c r="B27" s="50">
        <v>2000</v>
      </c>
      <c r="C27" s="51">
        <v>6749.2419247084727</v>
      </c>
      <c r="D27" s="52">
        <f t="shared" ca="1" si="2"/>
        <v>6962.9996141545607</v>
      </c>
      <c r="E27" s="52">
        <f t="shared" ca="1" si="3"/>
        <v>-213.75768944608808</v>
      </c>
      <c r="F27" s="53">
        <f t="shared" ca="1" si="4"/>
        <v>6834.7450004869079</v>
      </c>
      <c r="G27" s="54">
        <f t="shared" ca="1" si="5"/>
        <v>241.68322647316765</v>
      </c>
      <c r="H27" s="55">
        <f t="shared" ca="1" si="6"/>
        <v>45692.349797330236</v>
      </c>
      <c r="L27" s="72">
        <f t="shared" ca="1" si="0"/>
        <v>-3.1671362773874959E-2</v>
      </c>
      <c r="M27" s="73">
        <f t="shared" ca="1" si="1"/>
        <v>3.1671362773874959E-2</v>
      </c>
    </row>
    <row r="28" spans="2:13" ht="15.75" x14ac:dyDescent="0.25">
      <c r="B28" s="50">
        <v>2001</v>
      </c>
      <c r="C28" s="51">
        <v>7208.9712686223384</v>
      </c>
      <c r="D28" s="52">
        <f t="shared" ca="1" si="2"/>
        <v>7076.4282269600753</v>
      </c>
      <c r="E28" s="52">
        <f t="shared" ca="1" si="3"/>
        <v>132.54304166226302</v>
      </c>
      <c r="F28" s="53">
        <f t="shared" ca="1" si="4"/>
        <v>7155.954051957433</v>
      </c>
      <c r="G28" s="54">
        <f t="shared" ca="1" si="5"/>
        <v>242.34594168147896</v>
      </c>
      <c r="H28" s="55">
        <f t="shared" ca="1" si="6"/>
        <v>17567.65789308439</v>
      </c>
      <c r="L28" s="72">
        <f t="shared" ca="1" si="0"/>
        <v>1.8385846846021969E-2</v>
      </c>
      <c r="M28" s="73">
        <f t="shared" ca="1" si="1"/>
        <v>1.8385846846021969E-2</v>
      </c>
    </row>
    <row r="29" spans="2:13" ht="15.75" x14ac:dyDescent="0.25">
      <c r="B29" s="50">
        <v>2002</v>
      </c>
      <c r="C29" s="51">
        <v>5762.5986199545323</v>
      </c>
      <c r="D29" s="52">
        <f t="shared" ca="1" si="2"/>
        <v>7398.2999936389115</v>
      </c>
      <c r="E29" s="52">
        <f t="shared" ca="1" si="3"/>
        <v>-1635.7013736843792</v>
      </c>
      <c r="F29" s="53">
        <f t="shared" ca="1" si="4"/>
        <v>6416.8791694282845</v>
      </c>
      <c r="G29" s="54">
        <f t="shared" ca="1" si="5"/>
        <v>234.16743481305707</v>
      </c>
      <c r="H29" s="55">
        <f t="shared" ca="1" si="6"/>
        <v>2675518.983872965</v>
      </c>
      <c r="L29" s="72">
        <f t="shared" ca="1" si="0"/>
        <v>-0.28384787516179377</v>
      </c>
      <c r="M29" s="73"/>
    </row>
    <row r="30" spans="2:13" ht="15.75" x14ac:dyDescent="0.25">
      <c r="B30" s="50">
        <v>2003</v>
      </c>
      <c r="C30" s="51">
        <v>5661.3677739321747</v>
      </c>
      <c r="D30" s="52">
        <f t="shared" ca="1" si="2"/>
        <v>6651.0466042413418</v>
      </c>
      <c r="E30" s="52">
        <f t="shared" ca="1" si="3"/>
        <v>-989.6788303091671</v>
      </c>
      <c r="F30" s="53">
        <f t="shared" ca="1" si="4"/>
        <v>6057.2393060558416</v>
      </c>
      <c r="G30" s="54">
        <f t="shared" ca="1" si="5"/>
        <v>229.21904066151123</v>
      </c>
      <c r="H30" s="55">
        <f t="shared" ca="1" si="6"/>
        <v>979464.18716212118</v>
      </c>
      <c r="L30" s="72">
        <f t="shared" ca="1" si="0"/>
        <v>-0.17481267245455301</v>
      </c>
      <c r="M30" s="73">
        <f ca="1">ABS(E30/C30)</f>
        <v>0.17481267245455301</v>
      </c>
    </row>
    <row r="31" spans="2:13" ht="15.75" x14ac:dyDescent="0.25">
      <c r="B31" s="50">
        <v>2004</v>
      </c>
      <c r="C31" s="51">
        <v>6653.3524260703689</v>
      </c>
      <c r="D31" s="52">
        <f t="shared" ca="1" si="2"/>
        <v>6286.4583467173525</v>
      </c>
      <c r="E31" s="52">
        <f t="shared" ca="1" si="3"/>
        <v>366.89407935301642</v>
      </c>
      <c r="F31" s="53">
        <f t="shared" ca="1" si="4"/>
        <v>6506.5947943291621</v>
      </c>
      <c r="G31" s="54">
        <f t="shared" ca="1" si="5"/>
        <v>231.05351105827631</v>
      </c>
      <c r="H31" s="55">
        <f t="shared" ca="1" si="6"/>
        <v>134611.26546429752</v>
      </c>
      <c r="L31" s="72">
        <f t="shared" ca="1" si="0"/>
        <v>5.5144242459693807E-2</v>
      </c>
      <c r="M31" s="73">
        <f ca="1">ABS(E31/C31)</f>
        <v>5.5144242459693807E-2</v>
      </c>
    </row>
    <row r="32" spans="2:13" ht="15.75" x14ac:dyDescent="0.25">
      <c r="B32" s="50">
        <v>2005</v>
      </c>
      <c r="C32" s="51">
        <v>7635.3116732549115</v>
      </c>
      <c r="D32" s="52">
        <f t="shared" ca="1" si="2"/>
        <v>6737.6483053874381</v>
      </c>
      <c r="E32" s="52">
        <f t="shared" ca="1" si="3"/>
        <v>897.66336786747343</v>
      </c>
      <c r="F32" s="53">
        <f t="shared" ca="1" si="4"/>
        <v>7276.246326107922</v>
      </c>
      <c r="G32" s="54">
        <f t="shared" ca="1" si="5"/>
        <v>235.54182789761367</v>
      </c>
      <c r="H32" s="55">
        <f t="shared" ca="1" si="6"/>
        <v>805799.52201117494</v>
      </c>
      <c r="L32" s="72">
        <f t="shared" ca="1" si="0"/>
        <v>0.11756735105022924</v>
      </c>
      <c r="M32" s="73">
        <f ca="1">ABS(E32/C32)</f>
        <v>0.11756735105022924</v>
      </c>
    </row>
    <row r="33" spans="2:13" ht="15.75" x14ac:dyDescent="0.25">
      <c r="B33" s="50">
        <v>2006</v>
      </c>
      <c r="C33" s="51">
        <v>8245.0143504055541</v>
      </c>
      <c r="D33" s="52">
        <f t="shared" ca="1" si="2"/>
        <v>7511.7881540055359</v>
      </c>
      <c r="E33" s="52">
        <f t="shared" ca="1" si="3"/>
        <v>733.22619640001813</v>
      </c>
      <c r="F33" s="53">
        <f t="shared" ca="1" si="4"/>
        <v>7951.7238718455465</v>
      </c>
      <c r="G33" s="54">
        <f t="shared" ca="1" si="5"/>
        <v>239.20795887961376</v>
      </c>
      <c r="H33" s="55">
        <f t="shared" ca="1" si="6"/>
        <v>537620.65508723794</v>
      </c>
      <c r="L33" s="72">
        <f t="shared" ca="1" si="0"/>
        <v>8.8929644660224558E-2</v>
      </c>
      <c r="M33" s="73">
        <f ca="1">ABS(E33/C33)</f>
        <v>8.8929644660224558E-2</v>
      </c>
    </row>
    <row r="34" spans="2:13" ht="16.5" thickBot="1" x14ac:dyDescent="0.3">
      <c r="B34" s="56">
        <v>2007</v>
      </c>
      <c r="C34" s="57">
        <v>8647.7773849999994</v>
      </c>
      <c r="D34" s="58">
        <f t="shared" ca="1" si="2"/>
        <v>8190.9318307251606</v>
      </c>
      <c r="E34" s="58">
        <f t="shared" ca="1" si="3"/>
        <v>456.84555427483883</v>
      </c>
      <c r="F34" s="59">
        <f t="shared" ca="1" si="4"/>
        <v>8465.0391632900646</v>
      </c>
      <c r="G34" s="60">
        <f t="shared" ca="1" si="5"/>
        <v>241.49218665098795</v>
      </c>
      <c r="H34" s="61">
        <f t="shared" ca="1" si="6"/>
        <v>208707.86046068472</v>
      </c>
      <c r="L34" s="74">
        <f t="shared" ca="1" si="0"/>
        <v>5.2828089107295965E-2</v>
      </c>
      <c r="M34" s="75">
        <f ca="1">ABS(E34/C34)</f>
        <v>5.2828089107295965E-2</v>
      </c>
    </row>
    <row r="35" spans="2:13" ht="15.75" x14ac:dyDescent="0.25">
      <c r="B35" s="44">
        <v>2008</v>
      </c>
      <c r="C35" s="62"/>
      <c r="D35" s="46">
        <f t="shared" ca="1" si="2"/>
        <v>8706.5313499410531</v>
      </c>
      <c r="E35" s="62"/>
      <c r="F35" s="47">
        <f t="shared" ca="1" si="4"/>
        <v>8706.5313499410531</v>
      </c>
      <c r="G35" s="48">
        <f t="shared" ca="1" si="5"/>
        <v>241.49218665098795</v>
      </c>
      <c r="H35" s="63"/>
    </row>
    <row r="36" spans="2:13" ht="15.75" x14ac:dyDescent="0.25">
      <c r="B36" s="50">
        <v>2009</v>
      </c>
      <c r="C36" s="64"/>
      <c r="D36" s="52">
        <f t="shared" ca="1" si="2"/>
        <v>8948.0235365920416</v>
      </c>
      <c r="E36" s="64"/>
      <c r="F36" s="53">
        <f t="shared" ca="1" si="4"/>
        <v>8948.0235365920416</v>
      </c>
      <c r="G36" s="54">
        <f t="shared" ca="1" si="5"/>
        <v>241.49218665098795</v>
      </c>
      <c r="H36" s="65"/>
    </row>
    <row r="37" spans="2:13" ht="15.75" x14ac:dyDescent="0.25">
      <c r="B37" s="50">
        <v>2010</v>
      </c>
      <c r="C37" s="64"/>
      <c r="D37" s="52">
        <f t="shared" ca="1" si="2"/>
        <v>9189.5157232430302</v>
      </c>
      <c r="E37" s="64"/>
      <c r="F37" s="53">
        <f t="shared" ca="1" si="4"/>
        <v>9189.5157232430302</v>
      </c>
      <c r="G37" s="54">
        <f t="shared" ca="1" si="5"/>
        <v>241.49218665098795</v>
      </c>
      <c r="H37" s="65"/>
    </row>
    <row r="38" spans="2:13" ht="15.75" x14ac:dyDescent="0.25">
      <c r="B38" s="50">
        <v>2011</v>
      </c>
      <c r="C38" s="64"/>
      <c r="D38" s="52">
        <f t="shared" ca="1" si="2"/>
        <v>9431.0079098940187</v>
      </c>
      <c r="E38" s="64"/>
      <c r="F38" s="53">
        <f t="shared" ca="1" si="4"/>
        <v>9431.0079098940187</v>
      </c>
      <c r="G38" s="54">
        <f t="shared" ca="1" si="5"/>
        <v>241.49218665098795</v>
      </c>
      <c r="H38" s="65"/>
    </row>
    <row r="39" spans="2:13" ht="16.5" thickBot="1" x14ac:dyDescent="0.3">
      <c r="B39" s="56">
        <v>2012</v>
      </c>
      <c r="C39" s="66"/>
      <c r="D39" s="58">
        <f t="shared" ca="1" si="2"/>
        <v>9672.5000965450072</v>
      </c>
      <c r="E39" s="66"/>
      <c r="F39" s="59">
        <f t="shared" ca="1" si="4"/>
        <v>9672.5000965450072</v>
      </c>
      <c r="G39" s="60">
        <f t="shared" ca="1" si="5"/>
        <v>241.49218665098795</v>
      </c>
      <c r="H39" s="67"/>
    </row>
  </sheetData>
  <mergeCells count="2">
    <mergeCell ref="B1:H1"/>
    <mergeCell ref="I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34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sheetData>
    <row r="1" spans="1:2" ht="15.75" thickBot="1" x14ac:dyDescent="0.3">
      <c r="A1" s="77" t="s">
        <v>42</v>
      </c>
      <c r="B1" s="78" t="s">
        <v>43</v>
      </c>
    </row>
    <row r="2" spans="1:2" x14ac:dyDescent="0.25">
      <c r="A2" s="79">
        <v>1980</v>
      </c>
      <c r="B2" s="80">
        <v>3196</v>
      </c>
    </row>
    <row r="3" spans="1:2" x14ac:dyDescent="0.25">
      <c r="A3" s="81">
        <v>1981</v>
      </c>
      <c r="B3" s="82">
        <v>3298</v>
      </c>
    </row>
    <row r="4" spans="1:2" x14ac:dyDescent="0.25">
      <c r="A4" s="81">
        <v>1982</v>
      </c>
      <c r="B4" s="82">
        <v>3603</v>
      </c>
    </row>
    <row r="5" spans="1:2" x14ac:dyDescent="0.25">
      <c r="A5" s="81">
        <v>1983</v>
      </c>
      <c r="B5" s="82">
        <v>3787</v>
      </c>
    </row>
    <row r="6" spans="1:2" x14ac:dyDescent="0.25">
      <c r="A6" s="81">
        <v>1984</v>
      </c>
      <c r="B6" s="82">
        <v>3957</v>
      </c>
    </row>
    <row r="7" spans="1:2" x14ac:dyDescent="0.25">
      <c r="A7" s="81">
        <v>1985</v>
      </c>
      <c r="B7" s="82">
        <v>4227</v>
      </c>
    </row>
    <row r="8" spans="1:2" x14ac:dyDescent="0.25">
      <c r="A8" s="81">
        <v>1986</v>
      </c>
      <c r="B8" s="82">
        <v>4600</v>
      </c>
    </row>
    <row r="9" spans="1:2" x14ac:dyDescent="0.25">
      <c r="A9" s="81">
        <v>1987</v>
      </c>
      <c r="B9" s="82">
        <v>4976</v>
      </c>
    </row>
    <row r="10" spans="1:2" x14ac:dyDescent="0.25">
      <c r="A10" s="81">
        <v>1988</v>
      </c>
      <c r="B10" s="82">
        <v>5382</v>
      </c>
    </row>
    <row r="11" spans="1:2" x14ac:dyDescent="0.25">
      <c r="A11" s="81">
        <v>1989</v>
      </c>
      <c r="B11" s="82">
        <v>5942</v>
      </c>
    </row>
    <row r="12" spans="1:2" x14ac:dyDescent="0.25">
      <c r="A12" s="83">
        <v>1990</v>
      </c>
      <c r="B12" s="82">
        <v>6543</v>
      </c>
    </row>
    <row r="13" spans="1:2" x14ac:dyDescent="0.25">
      <c r="A13" s="83">
        <v>1991</v>
      </c>
      <c r="B13" s="82">
        <v>7251</v>
      </c>
    </row>
    <row r="14" spans="1:2" x14ac:dyDescent="0.25">
      <c r="A14" s="83">
        <v>1992</v>
      </c>
      <c r="B14" s="82">
        <v>7818</v>
      </c>
    </row>
    <row r="15" spans="1:2" x14ac:dyDescent="0.25">
      <c r="A15" s="83">
        <v>1993</v>
      </c>
      <c r="B15" s="82">
        <v>7886</v>
      </c>
    </row>
    <row r="16" spans="1:2" x14ac:dyDescent="0.25">
      <c r="A16" s="83">
        <v>1994</v>
      </c>
      <c r="B16" s="82">
        <v>7773</v>
      </c>
    </row>
    <row r="17" spans="1:2" x14ac:dyDescent="0.25">
      <c r="A17" s="83">
        <v>1995</v>
      </c>
      <c r="B17" s="82">
        <v>7474</v>
      </c>
    </row>
    <row r="18" spans="1:2" x14ac:dyDescent="0.25">
      <c r="A18" s="83">
        <v>1996</v>
      </c>
      <c r="B18" s="82">
        <v>7100</v>
      </c>
    </row>
    <row r="19" spans="1:2" x14ac:dyDescent="0.25">
      <c r="A19" s="83">
        <v>1997</v>
      </c>
      <c r="B19" s="82">
        <v>7291</v>
      </c>
    </row>
    <row r="20" spans="1:2" x14ac:dyDescent="0.25">
      <c r="A20" s="83">
        <v>1998</v>
      </c>
      <c r="B20" s="82">
        <v>7239</v>
      </c>
    </row>
    <row r="21" spans="1:2" x14ac:dyDescent="0.25">
      <c r="A21" s="83">
        <v>1999</v>
      </c>
      <c r="B21" s="82">
        <v>7631</v>
      </c>
    </row>
    <row r="22" spans="1:2" x14ac:dyDescent="0.25">
      <c r="A22" s="83">
        <v>2000</v>
      </c>
      <c r="B22" s="82">
        <v>7850</v>
      </c>
    </row>
    <row r="23" spans="1:2" x14ac:dyDescent="0.25">
      <c r="A23" s="83">
        <v>2001</v>
      </c>
      <c r="B23" s="82">
        <v>8246</v>
      </c>
    </row>
    <row r="24" spans="1:2" x14ac:dyDescent="0.25">
      <c r="A24" s="83">
        <v>2002</v>
      </c>
      <c r="B24" s="82">
        <v>8761</v>
      </c>
    </row>
    <row r="25" spans="1:2" x14ac:dyDescent="0.25">
      <c r="A25" s="83">
        <v>2003</v>
      </c>
      <c r="B25" s="82">
        <v>10063</v>
      </c>
    </row>
    <row r="26" spans="1:2" x14ac:dyDescent="0.25">
      <c r="A26" s="83">
        <v>2004</v>
      </c>
      <c r="B26" s="82">
        <v>11582</v>
      </c>
    </row>
    <row r="27" spans="1:2" x14ac:dyDescent="0.25">
      <c r="A27" s="83">
        <v>2005</v>
      </c>
      <c r="B27" s="82">
        <v>11616</v>
      </c>
    </row>
    <row r="28" spans="1:2" ht="15.75" thickBot="1" x14ac:dyDescent="0.3">
      <c r="A28" s="84">
        <v>2006</v>
      </c>
      <c r="B28" s="85">
        <v>12636</v>
      </c>
    </row>
    <row r="29" spans="1:2" x14ac:dyDescent="0.25">
      <c r="A29" s="86">
        <v>2007</v>
      </c>
      <c r="B29" s="87"/>
    </row>
    <row r="30" spans="1:2" x14ac:dyDescent="0.25">
      <c r="A30" s="83">
        <v>2008</v>
      </c>
      <c r="B30" s="88"/>
    </row>
    <row r="31" spans="1:2" x14ac:dyDescent="0.25">
      <c r="A31" s="83">
        <v>2009</v>
      </c>
      <c r="B31" s="88"/>
    </row>
    <row r="32" spans="1:2" x14ac:dyDescent="0.25">
      <c r="A32" s="83">
        <v>2010</v>
      </c>
      <c r="B32" s="88"/>
    </row>
    <row r="33" spans="1:2" x14ac:dyDescent="0.25">
      <c r="A33" s="83">
        <v>2011</v>
      </c>
      <c r="B33" s="88"/>
    </row>
    <row r="34" spans="1:2" ht="15.75" thickBot="1" x14ac:dyDescent="0.3">
      <c r="A34" s="84">
        <v>2012</v>
      </c>
      <c r="B34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89"/>
  <sheetViews>
    <sheetView workbookViewId="0">
      <pane ySplit="1" topLeftCell="A29" activePane="bottomLeft" state="frozen"/>
      <selection activeCell="A2" sqref="A2"/>
      <selection pane="bottomLeft" activeCell="A2" sqref="A2"/>
    </sheetView>
  </sheetViews>
  <sheetFormatPr defaultRowHeight="15" x14ac:dyDescent="0.25"/>
  <sheetData>
    <row r="1" spans="1:2" ht="15.75" x14ac:dyDescent="0.25">
      <c r="A1" s="89" t="s">
        <v>44</v>
      </c>
      <c r="B1" s="90" t="s">
        <v>45</v>
      </c>
    </row>
    <row r="2" spans="1:2" ht="15.75" x14ac:dyDescent="0.25">
      <c r="A2" s="91">
        <v>37135</v>
      </c>
      <c r="B2" s="92">
        <v>0.79705882352941193</v>
      </c>
    </row>
    <row r="3" spans="1:2" ht="15.75" x14ac:dyDescent="0.25">
      <c r="A3" s="91">
        <v>37165</v>
      </c>
      <c r="B3" s="92">
        <v>0.86399999999999999</v>
      </c>
    </row>
    <row r="4" spans="1:2" ht="15.75" x14ac:dyDescent="0.25">
      <c r="A4" s="91">
        <v>37196</v>
      </c>
      <c r="B4" s="92">
        <v>0.86176470588235288</v>
      </c>
    </row>
    <row r="5" spans="1:2" ht="15.75" x14ac:dyDescent="0.25">
      <c r="A5" s="91">
        <v>37226</v>
      </c>
      <c r="B5" s="92">
        <v>0.83700000000000008</v>
      </c>
    </row>
    <row r="6" spans="1:2" ht="15.75" x14ac:dyDescent="0.25">
      <c r="A6" s="91">
        <v>37257</v>
      </c>
      <c r="B6" s="92">
        <v>0.81352941176470583</v>
      </c>
    </row>
    <row r="7" spans="1:2" ht="15.75" x14ac:dyDescent="0.25">
      <c r="A7" s="91">
        <v>37288</v>
      </c>
      <c r="B7" s="92">
        <v>0.79125000000000001</v>
      </c>
    </row>
    <row r="8" spans="1:2" ht="15.75" x14ac:dyDescent="0.25">
      <c r="A8" s="91">
        <v>37316</v>
      </c>
      <c r="B8" s="92">
        <v>0.77142857142857146</v>
      </c>
    </row>
    <row r="9" spans="1:2" ht="15.75" x14ac:dyDescent="0.25">
      <c r="A9" s="91">
        <v>37347</v>
      </c>
      <c r="B9" s="92">
        <v>0.74266666666666659</v>
      </c>
    </row>
    <row r="10" spans="1:2" ht="15.75" x14ac:dyDescent="0.25">
      <c r="A10" s="91">
        <v>37377</v>
      </c>
      <c r="B10" s="92">
        <v>0.73499999999999999</v>
      </c>
    </row>
    <row r="11" spans="1:2" ht="15.75" x14ac:dyDescent="0.25">
      <c r="A11" s="91">
        <v>37408</v>
      </c>
      <c r="B11" s="92">
        <v>0.71399999999999986</v>
      </c>
    </row>
    <row r="12" spans="1:2" ht="15.75" x14ac:dyDescent="0.25">
      <c r="A12" s="91">
        <v>37438</v>
      </c>
      <c r="B12" s="92">
        <v>0.67941176470588238</v>
      </c>
    </row>
    <row r="13" spans="1:2" ht="15.75" x14ac:dyDescent="0.25">
      <c r="A13" s="91">
        <v>37469</v>
      </c>
      <c r="B13" s="92">
        <v>0.64416666666666667</v>
      </c>
    </row>
    <row r="14" spans="1:2" ht="15.75" x14ac:dyDescent="0.25">
      <c r="A14" s="91">
        <v>37500</v>
      </c>
      <c r="B14" s="92">
        <v>0.66363636363636369</v>
      </c>
    </row>
    <row r="15" spans="1:2" ht="15.75" x14ac:dyDescent="0.25">
      <c r="A15" s="91">
        <v>37530</v>
      </c>
      <c r="B15" s="92">
        <v>0.63</v>
      </c>
    </row>
    <row r="16" spans="1:2" ht="15.75" x14ac:dyDescent="0.25">
      <c r="A16" s="91">
        <v>37561</v>
      </c>
      <c r="B16" s="92">
        <v>0.64833333333333343</v>
      </c>
    </row>
    <row r="17" spans="1:2" ht="15.75" x14ac:dyDescent="0.25">
      <c r="A17" s="91">
        <v>37591</v>
      </c>
      <c r="B17" s="92">
        <v>0.63</v>
      </c>
    </row>
    <row r="18" spans="1:2" ht="15.75" x14ac:dyDescent="0.25">
      <c r="A18" s="91">
        <v>37622</v>
      </c>
      <c r="B18" s="92">
        <v>0.58761904761904771</v>
      </c>
    </row>
    <row r="19" spans="1:2" ht="15.75" x14ac:dyDescent="0.25">
      <c r="A19" s="91">
        <v>37653</v>
      </c>
      <c r="B19" s="92">
        <v>0.58600000000000008</v>
      </c>
    </row>
    <row r="20" spans="1:2" ht="15.75" x14ac:dyDescent="0.25">
      <c r="A20" s="91">
        <v>37681</v>
      </c>
      <c r="B20" s="92">
        <v>0.62185185185185177</v>
      </c>
    </row>
    <row r="21" spans="1:2" ht="15.75" x14ac:dyDescent="0.25">
      <c r="A21" s="91">
        <v>37712</v>
      </c>
      <c r="B21" s="92">
        <v>0.69700000000000006</v>
      </c>
    </row>
    <row r="22" spans="1:2" ht="15.75" x14ac:dyDescent="0.25">
      <c r="A22" s="91">
        <v>37742</v>
      </c>
      <c r="B22" s="92">
        <v>0.64357142857142857</v>
      </c>
    </row>
    <row r="23" spans="1:2" ht="15.75" x14ac:dyDescent="0.25">
      <c r="A23" s="91">
        <v>37773</v>
      </c>
      <c r="B23" s="92">
        <v>0.61571428571428566</v>
      </c>
    </row>
    <row r="24" spans="1:2" ht="15.75" x14ac:dyDescent="0.25">
      <c r="A24" s="91">
        <v>37803</v>
      </c>
      <c r="B24" s="92">
        <v>0.56928571428571428</v>
      </c>
    </row>
    <row r="25" spans="1:2" ht="15.75" x14ac:dyDescent="0.25">
      <c r="A25" s="91">
        <v>37834</v>
      </c>
      <c r="B25" s="92">
        <v>0.56299999999999994</v>
      </c>
    </row>
    <row r="26" spans="1:2" ht="15.75" x14ac:dyDescent="0.25">
      <c r="A26" s="91">
        <v>37865</v>
      </c>
      <c r="B26" s="92">
        <v>0.52315789473684216</v>
      </c>
    </row>
    <row r="27" spans="1:2" ht="15.75" x14ac:dyDescent="0.25">
      <c r="A27" s="91">
        <v>37895</v>
      </c>
      <c r="B27" s="92">
        <v>0.52666666666666673</v>
      </c>
    </row>
    <row r="28" spans="1:2" ht="15.75" x14ac:dyDescent="0.25">
      <c r="A28" s="91">
        <v>37926</v>
      </c>
      <c r="B28" s="92">
        <v>0.52749999999999997</v>
      </c>
    </row>
    <row r="29" spans="1:2" ht="15.75" x14ac:dyDescent="0.25">
      <c r="A29" s="91">
        <v>37956</v>
      </c>
      <c r="B29" s="92">
        <v>0.55565217391304333</v>
      </c>
    </row>
    <row r="30" spans="1:2" ht="15.75" x14ac:dyDescent="0.25">
      <c r="A30" s="91">
        <v>37987</v>
      </c>
      <c r="B30" s="92">
        <v>0.53529411764705892</v>
      </c>
    </row>
    <row r="31" spans="1:2" ht="15.75" x14ac:dyDescent="0.25">
      <c r="A31" s="91">
        <v>38018</v>
      </c>
      <c r="B31" s="92">
        <v>0.50823529411764701</v>
      </c>
    </row>
    <row r="32" spans="1:2" ht="15.75" x14ac:dyDescent="0.25">
      <c r="A32" s="91">
        <v>38047</v>
      </c>
      <c r="B32" s="92">
        <v>0.49636363636363628</v>
      </c>
    </row>
    <row r="33" spans="1:2" ht="15.75" x14ac:dyDescent="0.25">
      <c r="A33" s="91">
        <v>38078</v>
      </c>
      <c r="B33" s="92">
        <v>0.48764705882352949</v>
      </c>
    </row>
    <row r="34" spans="1:2" ht="15.75" x14ac:dyDescent="0.25">
      <c r="A34" s="91">
        <v>38108</v>
      </c>
      <c r="B34" s="93">
        <v>0.46187499999999998</v>
      </c>
    </row>
    <row r="35" spans="1:2" ht="15.75" x14ac:dyDescent="0.25">
      <c r="A35" s="91">
        <v>38139</v>
      </c>
      <c r="B35" s="92">
        <v>0.48421052631578942</v>
      </c>
    </row>
    <row r="36" spans="1:2" ht="15.75" x14ac:dyDescent="0.25">
      <c r="A36" s="91">
        <v>38169</v>
      </c>
      <c r="B36" s="92">
        <v>0.47846153846153844</v>
      </c>
    </row>
    <row r="37" spans="1:2" ht="15.75" x14ac:dyDescent="0.25">
      <c r="A37" s="91">
        <v>38200</v>
      </c>
      <c r="B37" s="92">
        <v>0.48888888888888882</v>
      </c>
    </row>
    <row r="38" spans="1:2" ht="15.75" x14ac:dyDescent="0.25">
      <c r="A38" s="91">
        <v>38231</v>
      </c>
      <c r="B38" s="92">
        <v>0.51639999999999997</v>
      </c>
    </row>
    <row r="39" spans="1:2" ht="15.75" x14ac:dyDescent="0.25">
      <c r="A39" s="91">
        <v>38261</v>
      </c>
      <c r="B39" s="92">
        <v>0.49449999999999994</v>
      </c>
    </row>
    <row r="40" spans="1:2" ht="15.75" x14ac:dyDescent="0.25">
      <c r="A40" s="91">
        <v>38292</v>
      </c>
      <c r="B40" s="92">
        <v>0.52272727272727271</v>
      </c>
    </row>
    <row r="41" spans="1:2" ht="15.75" x14ac:dyDescent="0.25">
      <c r="A41" s="91">
        <v>38322</v>
      </c>
      <c r="B41" s="92">
        <v>0.49099999999999999</v>
      </c>
    </row>
    <row r="42" spans="1:2" ht="15.75" x14ac:dyDescent="0.25">
      <c r="A42" s="91">
        <v>38353</v>
      </c>
      <c r="B42" s="92">
        <v>0.50166666666666659</v>
      </c>
    </row>
    <row r="43" spans="1:2" ht="15.75" x14ac:dyDescent="0.25">
      <c r="A43" s="91">
        <v>38384</v>
      </c>
      <c r="B43" s="92">
        <v>0.5</v>
      </c>
    </row>
    <row r="44" spans="1:2" ht="15.75" x14ac:dyDescent="0.25">
      <c r="A44" s="91">
        <v>38412</v>
      </c>
      <c r="B44" s="92">
        <v>0.48714285714285716</v>
      </c>
    </row>
    <row r="45" spans="1:2" ht="15.75" x14ac:dyDescent="0.25">
      <c r="A45" s="91">
        <v>38443</v>
      </c>
      <c r="B45" s="92">
        <v>0.46705882352941169</v>
      </c>
    </row>
    <row r="46" spans="1:2" ht="15.75" x14ac:dyDescent="0.25">
      <c r="A46" s="91">
        <v>38473</v>
      </c>
      <c r="B46" s="92">
        <v>0.46200000000000002</v>
      </c>
    </row>
    <row r="47" spans="1:2" ht="15.75" x14ac:dyDescent="0.25">
      <c r="A47" s="91">
        <v>38504</v>
      </c>
      <c r="B47" s="92">
        <v>0.45374999999999999</v>
      </c>
    </row>
    <row r="48" spans="1:2" ht="15.75" x14ac:dyDescent="0.25">
      <c r="A48" s="91">
        <v>38534</v>
      </c>
      <c r="B48" s="92">
        <v>0.45714285714285718</v>
      </c>
    </row>
    <row r="49" spans="1:2" ht="15.75" x14ac:dyDescent="0.25">
      <c r="A49" s="91">
        <v>38565</v>
      </c>
      <c r="B49" s="92">
        <v>0.419375</v>
      </c>
    </row>
    <row r="50" spans="1:2" ht="15.75" x14ac:dyDescent="0.25">
      <c r="A50" s="91">
        <v>38596</v>
      </c>
      <c r="B50" s="92">
        <v>0.41450000000000004</v>
      </c>
    </row>
    <row r="51" spans="1:2" ht="15.75" x14ac:dyDescent="0.25">
      <c r="A51" s="91">
        <v>38626</v>
      </c>
      <c r="B51" s="92">
        <v>0.40136363636363631</v>
      </c>
    </row>
    <row r="52" spans="1:2" ht="15.75" x14ac:dyDescent="0.25">
      <c r="A52" s="91">
        <v>38657</v>
      </c>
      <c r="B52" s="92">
        <v>0.38388888888888895</v>
      </c>
    </row>
    <row r="53" spans="1:2" ht="15.75" x14ac:dyDescent="0.25">
      <c r="A53" s="91">
        <v>38687</v>
      </c>
      <c r="B53" s="92">
        <v>0.42666666666666669</v>
      </c>
    </row>
    <row r="54" spans="1:2" ht="15.75" x14ac:dyDescent="0.25">
      <c r="A54" s="91">
        <v>38718</v>
      </c>
      <c r="B54" s="92">
        <v>0.42166666666666663</v>
      </c>
    </row>
    <row r="55" spans="1:2" ht="15.75" x14ac:dyDescent="0.25">
      <c r="A55" s="91">
        <v>38749</v>
      </c>
      <c r="B55" s="92">
        <v>0.39850000000000002</v>
      </c>
    </row>
    <row r="56" spans="1:2" ht="15.75" x14ac:dyDescent="0.25">
      <c r="A56" s="91">
        <v>38777</v>
      </c>
      <c r="B56" s="92">
        <v>0.37375000000000003</v>
      </c>
    </row>
    <row r="57" spans="1:2" ht="15.75" x14ac:dyDescent="0.25">
      <c r="A57" s="91">
        <v>38808</v>
      </c>
      <c r="B57" s="92">
        <v>0.35837719298245618</v>
      </c>
    </row>
    <row r="58" spans="1:2" ht="15.75" x14ac:dyDescent="0.25">
      <c r="A58" s="91">
        <v>38838</v>
      </c>
      <c r="B58" s="92">
        <v>0.33833333333333337</v>
      </c>
    </row>
    <row r="59" spans="1:2" ht="15.75" x14ac:dyDescent="0.25">
      <c r="A59" s="91">
        <v>38869</v>
      </c>
      <c r="B59" s="92">
        <v>0.36755000000000004</v>
      </c>
    </row>
    <row r="60" spans="1:2" ht="15.75" x14ac:dyDescent="0.25">
      <c r="A60" s="91">
        <v>38899</v>
      </c>
      <c r="B60" s="92">
        <v>0.37619354838709679</v>
      </c>
    </row>
    <row r="61" spans="1:2" ht="15.75" x14ac:dyDescent="0.25">
      <c r="A61" s="91">
        <v>38930</v>
      </c>
      <c r="B61" s="92">
        <v>0.37639551192145859</v>
      </c>
    </row>
    <row r="62" spans="1:2" ht="15.75" x14ac:dyDescent="0.25">
      <c r="A62" s="91">
        <v>38961</v>
      </c>
      <c r="B62" s="92">
        <v>0.40500000000000003</v>
      </c>
    </row>
    <row r="63" spans="1:2" ht="15.75" x14ac:dyDescent="0.25">
      <c r="A63" s="91">
        <v>38991</v>
      </c>
      <c r="B63" s="92">
        <v>0.37543346774193548</v>
      </c>
    </row>
    <row r="64" spans="1:2" ht="15.75" x14ac:dyDescent="0.25">
      <c r="A64" s="91">
        <v>39022</v>
      </c>
      <c r="B64" s="92">
        <v>0.36327777777777781</v>
      </c>
    </row>
    <row r="65" spans="1:2" ht="15.75" x14ac:dyDescent="0.25">
      <c r="A65" s="91">
        <v>39052</v>
      </c>
      <c r="B65" s="92">
        <v>0.35967032967032964</v>
      </c>
    </row>
    <row r="66" spans="1:2" ht="15.75" x14ac:dyDescent="0.25">
      <c r="A66" s="91">
        <v>39083</v>
      </c>
      <c r="B66" s="92">
        <v>0.34755960729312763</v>
      </c>
    </row>
    <row r="67" spans="1:2" ht="15.75" x14ac:dyDescent="0.25">
      <c r="A67" s="91">
        <v>39114</v>
      </c>
      <c r="B67" s="92">
        <v>0.34319298245614038</v>
      </c>
    </row>
    <row r="68" spans="1:2" ht="15.75" x14ac:dyDescent="0.25">
      <c r="A68" s="91">
        <v>39142</v>
      </c>
      <c r="B68" s="92">
        <v>0.33807407407407403</v>
      </c>
    </row>
    <row r="69" spans="1:2" ht="15.75" x14ac:dyDescent="0.25">
      <c r="A69" s="91">
        <v>39173</v>
      </c>
      <c r="B69" s="92">
        <v>0.34666666666666662</v>
      </c>
    </row>
    <row r="70" spans="1:2" ht="15.75" x14ac:dyDescent="0.25">
      <c r="A70" s="91">
        <v>39203</v>
      </c>
      <c r="B70" s="92">
        <v>0.33563095238095236</v>
      </c>
    </row>
    <row r="71" spans="1:2" ht="15.75" x14ac:dyDescent="0.25">
      <c r="A71" s="91">
        <v>39234</v>
      </c>
      <c r="B71" s="92">
        <v>0.30597619047619051</v>
      </c>
    </row>
    <row r="72" spans="1:2" ht="15.75" x14ac:dyDescent="0.25">
      <c r="A72" s="91">
        <v>39264</v>
      </c>
      <c r="B72" s="92">
        <v>0.30984210526315786</v>
      </c>
    </row>
    <row r="73" spans="1:2" ht="15.75" x14ac:dyDescent="0.25">
      <c r="A73" s="91">
        <v>39295</v>
      </c>
      <c r="B73" s="92"/>
    </row>
    <row r="74" spans="1:2" ht="15.75" x14ac:dyDescent="0.25">
      <c r="A74" s="91">
        <v>39326</v>
      </c>
      <c r="B74" s="92"/>
    </row>
    <row r="75" spans="1:2" ht="15.75" x14ac:dyDescent="0.25">
      <c r="A75" s="91">
        <v>39356</v>
      </c>
      <c r="B75" s="92"/>
    </row>
    <row r="76" spans="1:2" ht="15.75" x14ac:dyDescent="0.25">
      <c r="A76" s="91">
        <v>39387</v>
      </c>
      <c r="B76" s="92"/>
    </row>
    <row r="77" spans="1:2" ht="15.75" x14ac:dyDescent="0.25">
      <c r="A77" s="91">
        <v>39417</v>
      </c>
      <c r="B77" s="92"/>
    </row>
    <row r="78" spans="1:2" ht="15.75" x14ac:dyDescent="0.25">
      <c r="A78" s="91">
        <v>39448</v>
      </c>
      <c r="B78" s="92"/>
    </row>
    <row r="79" spans="1:2" ht="15.75" x14ac:dyDescent="0.25">
      <c r="A79" s="91">
        <v>39479</v>
      </c>
      <c r="B79" s="92"/>
    </row>
    <row r="80" spans="1:2" ht="15.75" x14ac:dyDescent="0.25">
      <c r="A80" s="91">
        <v>39508</v>
      </c>
      <c r="B80" s="92"/>
    </row>
    <row r="81" spans="1:2" ht="15.75" x14ac:dyDescent="0.25">
      <c r="A81" s="91">
        <v>39539</v>
      </c>
      <c r="B81" s="92"/>
    </row>
    <row r="82" spans="1:2" ht="15.75" x14ac:dyDescent="0.25">
      <c r="A82" s="91">
        <v>39569</v>
      </c>
      <c r="B82" s="92"/>
    </row>
    <row r="83" spans="1:2" ht="15.75" x14ac:dyDescent="0.25">
      <c r="A83" s="91">
        <v>39600</v>
      </c>
      <c r="B83" s="92"/>
    </row>
    <row r="84" spans="1:2" ht="15.75" x14ac:dyDescent="0.25">
      <c r="A84" s="91">
        <v>39630</v>
      </c>
      <c r="B84" s="92"/>
    </row>
    <row r="85" spans="1:2" ht="15.75" x14ac:dyDescent="0.25">
      <c r="A85" s="91">
        <v>39661</v>
      </c>
      <c r="B85" s="92"/>
    </row>
    <row r="86" spans="1:2" ht="15.75" x14ac:dyDescent="0.25">
      <c r="A86" s="91">
        <v>39692</v>
      </c>
      <c r="B86" s="92"/>
    </row>
    <row r="87" spans="1:2" ht="15.75" x14ac:dyDescent="0.25">
      <c r="A87" s="91">
        <v>39722</v>
      </c>
      <c r="B87" s="92"/>
    </row>
    <row r="88" spans="1:2" ht="15.75" x14ac:dyDescent="0.25">
      <c r="A88" s="91">
        <v>39753</v>
      </c>
      <c r="B88" s="92"/>
    </row>
    <row r="89" spans="1:2" ht="16.5" thickBot="1" x14ac:dyDescent="0.3">
      <c r="A89" s="94">
        <v>39783</v>
      </c>
      <c r="B89" s="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Charts</vt:lpstr>
      </vt:variant>
      <vt:variant>
        <vt:i4>4</vt:i4>
      </vt:variant>
    </vt:vector>
  </HeadingPairs>
  <TitlesOfParts>
    <vt:vector size="14" baseType="lpstr">
      <vt:lpstr>Table 4.1</vt:lpstr>
      <vt:lpstr>Tbl 4.2</vt:lpstr>
      <vt:lpstr>Tbl 4.3</vt:lpstr>
      <vt:lpstr>Table 3</vt:lpstr>
      <vt:lpstr>Table 4</vt:lpstr>
      <vt:lpstr>Table 6</vt:lpstr>
      <vt:lpstr>Table 7</vt:lpstr>
      <vt:lpstr>Property Tax</vt:lpstr>
      <vt:lpstr>Approval</vt:lpstr>
      <vt:lpstr>Table 4.4</vt:lpstr>
      <vt:lpstr>Fig 1</vt:lpstr>
      <vt:lpstr>Fig 2</vt:lpstr>
      <vt:lpstr>Fig 3</vt:lpstr>
      <vt:lpstr>Fig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jlvereen</cp:lastModifiedBy>
  <dcterms:created xsi:type="dcterms:W3CDTF">2008-06-06T02:52:07Z</dcterms:created>
  <dcterms:modified xsi:type="dcterms:W3CDTF">2014-05-29T09:55:35Z</dcterms:modified>
</cp:coreProperties>
</file>